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7" rupBuild="9302"/>
  <workbookPr codeName="ThisWorkbook" defaultThemeVersion="124226"/>
  <bookViews>
    <workbookView xWindow="0" yWindow="0" windowWidth="20490" windowHeight="7155" tabRatio="842"/>
  </bookViews>
  <sheets>
    <sheet name="Formato" sheetId="316" r:id="rId1"/>
    <sheet name="Predial" sheetId="812" r:id="rId2"/>
    <sheet name="Financiero" sheetId="640" r:id="rId3"/>
    <sheet name="Registro fotográfico social" sheetId="810" r:id="rId4"/>
    <sheet name="Registro fotográfico redes" sheetId="703" r:id="rId5"/>
    <sheet name="Registro fotográfico técnico" sheetId="805" r:id="rId6"/>
    <sheet name="Registro fotográfico túnel" sheetId="806" r:id="rId7"/>
    <sheet name="Registro fotográfico puentes" sheetId="807" r:id="rId8"/>
    <sheet name="Registro fotográfico OyM" sheetId="811" r:id="rId9"/>
    <sheet name="Reg fotográfico ambiental UF1y3" sheetId="808" r:id="rId10"/>
    <sheet name="Reg fotográfico ambiental UF2,1" sheetId="809"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s>
  <definedNames>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g" localSheetId="10">#REF!</definedName>
    <definedName name="\g" localSheetId="8">#REF!</definedName>
    <definedName name="\g" localSheetId="4">#REF!</definedName>
    <definedName name="\g" localSheetId="5">#REF!</definedName>
    <definedName name="\g" localSheetId="6">#REF!</definedName>
    <definedName name="\g">#REF!</definedName>
    <definedName name="\m" localSheetId="10">#REF!</definedName>
    <definedName name="\m" localSheetId="4">#REF!</definedName>
    <definedName name="\m" localSheetId="5">#REF!</definedName>
    <definedName name="\m">#REF!</definedName>
    <definedName name="\n" localSheetId="10">#REF!</definedName>
    <definedName name="\n" localSheetId="4">#REF!</definedName>
    <definedName name="\n" localSheetId="5">#REF!</definedName>
    <definedName name="\n">#REF!</definedName>
    <definedName name="\p" localSheetId="10">#REF!</definedName>
    <definedName name="\p" localSheetId="4">#REF!</definedName>
    <definedName name="\p" localSheetId="5">#REF!</definedName>
    <definedName name="\p">#REF!</definedName>
    <definedName name="\w" localSheetId="10">#REF!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10">#REF!</definedName>
    <definedName name="_____________K1" localSheetId="8">#REF!</definedName>
    <definedName name="_____________K1" localSheetId="4">#REF!</definedName>
    <definedName name="_____________K1">#REF!</definedName>
    <definedName name="_____________L1" localSheetId="10">#REF!</definedName>
    <definedName name="_____________L1" localSheetId="8">#REF!</definedName>
    <definedName name="_____________L1" localSheetId="4">#REF!</definedName>
    <definedName name="_____________L1">#REF!</definedName>
    <definedName name="_____________L2" localSheetId="10">#REF!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10">#REF!</definedName>
    <definedName name="____________K1" localSheetId="8">#REF!</definedName>
    <definedName name="____________K1" localSheetId="4">#REF!</definedName>
    <definedName name="____________K1">#REF!</definedName>
    <definedName name="____________L1" localSheetId="10">#REF!</definedName>
    <definedName name="____________L1" localSheetId="8">#REF!</definedName>
    <definedName name="____________L1" localSheetId="4">#REF!</definedName>
    <definedName name="____________L1">#REF!</definedName>
    <definedName name="____________L2" localSheetId="10">#REF!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10">#REF!</definedName>
    <definedName name="___________a03" localSheetId="8">#REF!</definedName>
    <definedName name="___________a03" localSheetId="4">#REF!</definedName>
    <definedName name="___________a03">#REF!</definedName>
    <definedName name="___________A1" localSheetId="10">#REF!</definedName>
    <definedName name="___________A1" localSheetId="8">#REF!</definedName>
    <definedName name="___________A1" localSheetId="4">#REF!</definedName>
    <definedName name="___________A1">#REF!</definedName>
    <definedName name="___________A25" localSheetId="10">#REF!</definedName>
    <definedName name="___________A25" localSheetId="8">#REF!</definedName>
    <definedName name="___________A25" localSheetId="4">#REF!</definedName>
    <definedName name="___________A25">#REF!</definedName>
    <definedName name="___________CD1" localSheetId="10">#REF!</definedName>
    <definedName name="___________CD1" localSheetId="4">#REF!</definedName>
    <definedName name="___________CD1">#REF!</definedName>
    <definedName name="___________ddd1" localSheetId="10">#REF!</definedName>
    <definedName name="___________ddd1" localSheetId="4">#REF!</definedName>
    <definedName name="___________ddd1">#REF!</definedName>
    <definedName name="___________G2" localSheetId="10">#REF!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10">#REF!</definedName>
    <definedName name="___________JJ1" localSheetId="8">#REF!</definedName>
    <definedName name="___________JJ1" localSheetId="4">#REF!</definedName>
    <definedName name="___________JJ1">#REF!</definedName>
    <definedName name="___________K1" localSheetId="10">#REF!</definedName>
    <definedName name="___________K1" localSheetId="8">#REF!</definedName>
    <definedName name="___________K1" localSheetId="4">#REF!</definedName>
    <definedName name="___________K1">#REF!</definedName>
    <definedName name="___________L1" localSheetId="10">#REF!</definedName>
    <definedName name="___________L1" localSheetId="8">#REF!</definedName>
    <definedName name="___________L1" localSheetId="4">#REF!</definedName>
    <definedName name="___________L1">#REF!</definedName>
    <definedName name="___________L2" localSheetId="10">#REF!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10">#REF!</definedName>
    <definedName name="__________K1" localSheetId="8">#REF!</definedName>
    <definedName name="__________K1" localSheetId="4">#REF!</definedName>
    <definedName name="__________K1">#REF!</definedName>
    <definedName name="__________L1" localSheetId="10">#REF!</definedName>
    <definedName name="__________L1" localSheetId="8">#REF!</definedName>
    <definedName name="__________L1" localSheetId="4">#REF!</definedName>
    <definedName name="__________L1">#REF!</definedName>
    <definedName name="__________L2" localSheetId="10">#REF!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10">#REF!</definedName>
    <definedName name="_________a03" localSheetId="8">#REF!</definedName>
    <definedName name="_________a03" localSheetId="4">#REF!</definedName>
    <definedName name="_________a03">#REF!</definedName>
    <definedName name="_________A1" localSheetId="10">#REF!</definedName>
    <definedName name="_________A1" localSheetId="8">#REF!</definedName>
    <definedName name="_________A1" localSheetId="4">#REF!</definedName>
    <definedName name="_________A1">#REF!</definedName>
    <definedName name="_________A25" localSheetId="10">#REF!</definedName>
    <definedName name="_________A25" localSheetId="8">#REF!</definedName>
    <definedName name="_________A25" localSheetId="4">#REF!</definedName>
    <definedName name="_________A25">#REF!</definedName>
    <definedName name="_________CD1" localSheetId="10">#REF!</definedName>
    <definedName name="_________CD1" localSheetId="4">#REF!</definedName>
    <definedName name="_________CD1">#REF!</definedName>
    <definedName name="_________ddd1" localSheetId="10">#REF!</definedName>
    <definedName name="_________ddd1" localSheetId="4">#REF!</definedName>
    <definedName name="_________ddd1">#REF!</definedName>
    <definedName name="_________G2" localSheetId="10">#REF!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10">#REF!</definedName>
    <definedName name="_________JJ1" localSheetId="8">#REF!</definedName>
    <definedName name="_________JJ1" localSheetId="4">#REF!</definedName>
    <definedName name="_________JJ1">#REF!</definedName>
    <definedName name="_________K1" localSheetId="10">#REF!</definedName>
    <definedName name="_________K1" localSheetId="8">#REF!</definedName>
    <definedName name="_________K1" localSheetId="4">#REF!</definedName>
    <definedName name="_________K1">#REF!</definedName>
    <definedName name="_________L1" localSheetId="10">#REF!</definedName>
    <definedName name="_________L1" localSheetId="8">#REF!</definedName>
    <definedName name="_________L1" localSheetId="4">#REF!</definedName>
    <definedName name="_________L1">#REF!</definedName>
    <definedName name="_________L2" localSheetId="10">#REF!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10">#REF!</definedName>
    <definedName name="_________vz2" localSheetId="8">#REF!</definedName>
    <definedName name="_________vz2" localSheetId="4">#REF!</definedName>
    <definedName name="_________vz2">#REF!</definedName>
    <definedName name="________a03" localSheetId="10">#REF!</definedName>
    <definedName name="________a03" localSheetId="8">#REF!</definedName>
    <definedName name="________a03" localSheetId="4">#REF!</definedName>
    <definedName name="________a03">#REF!</definedName>
    <definedName name="________A1" localSheetId="10">#REF!</definedName>
    <definedName name="________A1" localSheetId="8">#REF!</definedName>
    <definedName name="________A1" localSheetId="4">#REF!</definedName>
    <definedName name="________A1">#REF!</definedName>
    <definedName name="________A25" localSheetId="10">#REF!</definedName>
    <definedName name="________A25" localSheetId="4">#REF!</definedName>
    <definedName name="________A25">#REF!</definedName>
    <definedName name="________CD1" localSheetId="10">#REF!</definedName>
    <definedName name="________CD1" localSheetId="4">#REF!</definedName>
    <definedName name="________CD1">#REF!</definedName>
    <definedName name="________ddd1" localSheetId="10">#REF!</definedName>
    <definedName name="________ddd1" localSheetId="4">#REF!</definedName>
    <definedName name="________ddd1">#REF!</definedName>
    <definedName name="________G2" localSheetId="10">#REF!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10">#REF!</definedName>
    <definedName name="________JJ1" localSheetId="8">#REF!</definedName>
    <definedName name="________JJ1" localSheetId="4">#REF!</definedName>
    <definedName name="________JJ1">#REF!</definedName>
    <definedName name="________K1" localSheetId="10">#REF!</definedName>
    <definedName name="________K1" localSheetId="8">#REF!</definedName>
    <definedName name="________K1" localSheetId="4">#REF!</definedName>
    <definedName name="________K1">#REF!</definedName>
    <definedName name="________L1" localSheetId="10">#REF!</definedName>
    <definedName name="________L1" localSheetId="8">#REF!</definedName>
    <definedName name="________L1" localSheetId="4">#REF!</definedName>
    <definedName name="________L1">#REF!</definedName>
    <definedName name="________L2" localSheetId="10">#REF!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10">#REF!</definedName>
    <definedName name="________vz2" localSheetId="8">#REF!</definedName>
    <definedName name="________vz2" localSheetId="4">#REF!</definedName>
    <definedName name="________vz2">#REF!</definedName>
    <definedName name="_______a03" localSheetId="10">#REF!</definedName>
    <definedName name="_______a03" localSheetId="8">#REF!</definedName>
    <definedName name="_______a03" localSheetId="4">#REF!</definedName>
    <definedName name="_______a03">#REF!</definedName>
    <definedName name="_______A1" localSheetId="10">#REF!</definedName>
    <definedName name="_______A1" localSheetId="8">#REF!</definedName>
    <definedName name="_______A1" localSheetId="4">#REF!</definedName>
    <definedName name="_______A1">#REF!</definedName>
    <definedName name="_______A25" localSheetId="10">#REF!</definedName>
    <definedName name="_______A25" localSheetId="4">#REF!</definedName>
    <definedName name="_______A25">#REF!</definedName>
    <definedName name="_______CD1" localSheetId="10">#REF!</definedName>
    <definedName name="_______CD1" localSheetId="4">#REF!</definedName>
    <definedName name="_______CD1">#REF!</definedName>
    <definedName name="_______ddd1" localSheetId="10">#REF!</definedName>
    <definedName name="_______ddd1" localSheetId="4">#REF!</definedName>
    <definedName name="_______ddd1">#REF!</definedName>
    <definedName name="_______G2" localSheetId="10">#REF!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10">#REF!</definedName>
    <definedName name="_______JJ1" localSheetId="8">#REF!</definedName>
    <definedName name="_______JJ1" localSheetId="4">#REF!</definedName>
    <definedName name="_______JJ1">#REF!</definedName>
    <definedName name="_______K1" localSheetId="10">#REF!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0">#REF!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10">#REF!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10">#REF!</definedName>
    <definedName name="_______vz2" localSheetId="8">#REF!</definedName>
    <definedName name="_______vz2" localSheetId="4">#REF!</definedName>
    <definedName name="_______vz2">#REF!</definedName>
    <definedName name="______a03" localSheetId="10">#REF!</definedName>
    <definedName name="______a03" localSheetId="8">#REF!</definedName>
    <definedName name="______a03" localSheetId="4">#REF!</definedName>
    <definedName name="______a03">#REF!</definedName>
    <definedName name="______A1" localSheetId="10">#REF!</definedName>
    <definedName name="______A1" localSheetId="8">#REF!</definedName>
    <definedName name="______A1" localSheetId="4">#REF!</definedName>
    <definedName name="______A1">#REF!</definedName>
    <definedName name="______A25" localSheetId="10">#REF!</definedName>
    <definedName name="______A25" localSheetId="4">#REF!</definedName>
    <definedName name="______A25">#REF!</definedName>
    <definedName name="______CD1" localSheetId="10">#REF!</definedName>
    <definedName name="______CD1" localSheetId="4">#REF!</definedName>
    <definedName name="______CD1">#REF!</definedName>
    <definedName name="______ddd1" localSheetId="10">#REF!</definedName>
    <definedName name="______ddd1" localSheetId="4">#REF!</definedName>
    <definedName name="______ddd1">#REF!</definedName>
    <definedName name="______G2" localSheetId="10">#REF!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10">#REF!</definedName>
    <definedName name="______JJ1" localSheetId="8">#REF!</definedName>
    <definedName name="______JJ1" localSheetId="4">#REF!</definedName>
    <definedName name="______JJ1">#REF!</definedName>
    <definedName name="______K1" localSheetId="10">#REF!</definedName>
    <definedName name="______K1" localSheetId="8">#REF!</definedName>
    <definedName name="______K1" localSheetId="4">#REF!</definedName>
    <definedName name="______K1">#REF!</definedName>
    <definedName name="______L1" localSheetId="10">#REF!</definedName>
    <definedName name="______L1" localSheetId="8">#REF!</definedName>
    <definedName name="______L1" localSheetId="4">#REF!</definedName>
    <definedName name="______L1">#REF!</definedName>
    <definedName name="______L2" localSheetId="10">#REF!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10">#REF!</definedName>
    <definedName name="______vz2" localSheetId="8">#REF!</definedName>
    <definedName name="______vz2" localSheetId="4">#REF!</definedName>
    <definedName name="______vz2">#REF!</definedName>
    <definedName name="_____a03" localSheetId="10">#REF!</definedName>
    <definedName name="_____a03" localSheetId="8">#REF!</definedName>
    <definedName name="_____a03" localSheetId="4">#REF!</definedName>
    <definedName name="_____a03">#REF!</definedName>
    <definedName name="_____A1" localSheetId="10">#REF!</definedName>
    <definedName name="_____A1" localSheetId="8">#REF!</definedName>
    <definedName name="_____A1" localSheetId="4">#REF!</definedName>
    <definedName name="_____A1">#REF!</definedName>
    <definedName name="_____A25" localSheetId="10">#REF!</definedName>
    <definedName name="_____A25" localSheetId="4">#REF!</definedName>
    <definedName name="_____A25">#REF!</definedName>
    <definedName name="_____CD1" localSheetId="10">#REF!</definedName>
    <definedName name="_____CD1" localSheetId="4">#REF!</definedName>
    <definedName name="_____CD1">#REF!</definedName>
    <definedName name="_____ddd1" localSheetId="10">#REF!</definedName>
    <definedName name="_____ddd1" localSheetId="4">#REF!</definedName>
    <definedName name="_____ddd1">#REF!</definedName>
    <definedName name="_____G2" localSheetId="10">#REF!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10">#REF!</definedName>
    <definedName name="_____JJ1" localSheetId="8">#REF!</definedName>
    <definedName name="_____JJ1" localSheetId="4">#REF!</definedName>
    <definedName name="_____JJ1">#REF!</definedName>
    <definedName name="_____K1" localSheetId="10">#REF!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0">#REF!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10">#REF!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10">#REF!</definedName>
    <definedName name="_____vz2" localSheetId="8">#REF!</definedName>
    <definedName name="_____vz2" localSheetId="4">#REF!</definedName>
    <definedName name="_____vz2">#REF!</definedName>
    <definedName name="____a03" localSheetId="10">#REF!</definedName>
    <definedName name="____a03" localSheetId="8">#REF!</definedName>
    <definedName name="____a03" localSheetId="4">#REF!</definedName>
    <definedName name="____a03">#REF!</definedName>
    <definedName name="____A1" localSheetId="10">#REF!</definedName>
    <definedName name="____A1" localSheetId="8">#REF!</definedName>
    <definedName name="____A1" localSheetId="4">#REF!</definedName>
    <definedName name="____A1">#REF!</definedName>
    <definedName name="____A25" localSheetId="10">#REF!</definedName>
    <definedName name="____A25" localSheetId="4">#REF!</definedName>
    <definedName name="____A25">#REF!</definedName>
    <definedName name="____CD1" localSheetId="10">#REF!</definedName>
    <definedName name="____CD1" localSheetId="4">#REF!</definedName>
    <definedName name="____CD1">#REF!</definedName>
    <definedName name="____ddd1" localSheetId="10">#REF!</definedName>
    <definedName name="____ddd1" localSheetId="4">#REF!</definedName>
    <definedName name="____ddd1">#REF!</definedName>
    <definedName name="____G2" localSheetId="10">#REF!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10">#REF!</definedName>
    <definedName name="____JJ1" localSheetId="8">#REF!</definedName>
    <definedName name="____JJ1" localSheetId="4">#REF!</definedName>
    <definedName name="____JJ1">#REF!</definedName>
    <definedName name="____K1" localSheetId="10">#REF!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0">#REF!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10">#REF!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10">#REF!</definedName>
    <definedName name="____vz2" localSheetId="8">#REF!</definedName>
    <definedName name="____vz2" localSheetId="4">#REF!</definedName>
    <definedName name="____vz2">#REF!</definedName>
    <definedName name="___a03" localSheetId="10">#REF!</definedName>
    <definedName name="___a03" localSheetId="8">#REF!</definedName>
    <definedName name="___a03" localSheetId="4">#REF!</definedName>
    <definedName name="___a03">#REF!</definedName>
    <definedName name="___A1" localSheetId="10">#REF!</definedName>
    <definedName name="___A1" localSheetId="8">#REF!</definedName>
    <definedName name="___A1" localSheetId="4">#REF!</definedName>
    <definedName name="___A1">#REF!</definedName>
    <definedName name="___A25" localSheetId="10">#REF!</definedName>
    <definedName name="___A25" localSheetId="4">#REF!</definedName>
    <definedName name="___A25">#REF!</definedName>
    <definedName name="___CD1" localSheetId="10">#REF!</definedName>
    <definedName name="___CD1" localSheetId="4">#REF!</definedName>
    <definedName name="___CD1">#REF!</definedName>
    <definedName name="___ddd1" localSheetId="10">#REF!</definedName>
    <definedName name="___ddd1" localSheetId="4">#REF!</definedName>
    <definedName name="___ddd1">#REF!</definedName>
    <definedName name="___G2" localSheetId="10">#REF!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10">#REF!</definedName>
    <definedName name="___JJ1" localSheetId="8">#REF!</definedName>
    <definedName name="___JJ1" localSheetId="4">#REF!</definedName>
    <definedName name="___JJ1">#REF!</definedName>
    <definedName name="___K1" localSheetId="10">#REF!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0">#REF!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10">#REF!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10">#REF!</definedName>
    <definedName name="___vz2" localSheetId="8">#REF!</definedName>
    <definedName name="___vz2" localSheetId="4">#REF!</definedName>
    <definedName name="___vz2">#REF!</definedName>
    <definedName name="__a03" localSheetId="10">#REF!</definedName>
    <definedName name="__a03" localSheetId="8">#REF!</definedName>
    <definedName name="__a03" localSheetId="4">#REF!</definedName>
    <definedName name="__a03">#REF!</definedName>
    <definedName name="__A1" localSheetId="10">#REF!</definedName>
    <definedName name="__A1" localSheetId="8">#REF!</definedName>
    <definedName name="__A1" localSheetId="4">#REF!</definedName>
    <definedName name="__A1">#REF!</definedName>
    <definedName name="__A25" localSheetId="10">#REF!</definedName>
    <definedName name="__A25" localSheetId="4">#REF!</definedName>
    <definedName name="__A25">#REF!</definedName>
    <definedName name="__CD1" localSheetId="10">#REF!</definedName>
    <definedName name="__CD1" localSheetId="4">#REF!</definedName>
    <definedName name="__CD1">#REF!</definedName>
    <definedName name="__ddd1" localSheetId="10">#REF!</definedName>
    <definedName name="__ddd1" localSheetId="4">#REF!</definedName>
    <definedName name="__ddd1">#REF!</definedName>
    <definedName name="__G2" localSheetId="10">#REF!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10">#REF!</definedName>
    <definedName name="__JJ1" localSheetId="8">#REF!</definedName>
    <definedName name="__JJ1" localSheetId="4">#REF!</definedName>
    <definedName name="__JJ1">#REF!</definedName>
    <definedName name="__K1" localSheetId="10">#REF!</definedName>
    <definedName name="__K1" localSheetId="8">#REF!</definedName>
    <definedName name="__K1" localSheetId="4">#REF!</definedName>
    <definedName name="__K1">#REF!</definedName>
    <definedName name="__L1" localSheetId="10">#REF!</definedName>
    <definedName name="__L1" localSheetId="8">#REF!</definedName>
    <definedName name="__L1" localSheetId="4">#REF!</definedName>
    <definedName name="__L1">#REF!</definedName>
    <definedName name="__L2" localSheetId="10">#REF!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10">#REF!</definedName>
    <definedName name="__vz2" localSheetId="8">#REF!</definedName>
    <definedName name="__vz2" localSheetId="4">#REF!</definedName>
    <definedName name="__vz2">#REF!</definedName>
    <definedName name="_a03" localSheetId="10">#REF!</definedName>
    <definedName name="_a03" localSheetId="8">#REF!</definedName>
    <definedName name="_a03" localSheetId="4">#REF!</definedName>
    <definedName name="_a03">#REF!</definedName>
    <definedName name="_A1" localSheetId="10">#REF!</definedName>
    <definedName name="_A1" localSheetId="8">#REF!</definedName>
    <definedName name="_A1" localSheetId="4">#REF!</definedName>
    <definedName name="_A1">#REF!</definedName>
    <definedName name="_A25" localSheetId="10">#REF!</definedName>
    <definedName name="_A25" localSheetId="4">#REF!</definedName>
    <definedName name="_A25">#REF!</definedName>
    <definedName name="_CD1" localSheetId="10">#REF!</definedName>
    <definedName name="_CD1" localSheetId="4">#REF!</definedName>
    <definedName name="_CD1">#REF!</definedName>
    <definedName name="_ddd1" localSheetId="10">#REF!</definedName>
    <definedName name="_ddd1" localSheetId="4">#REF!</definedName>
    <definedName name="_ddd1">#REF!</definedName>
    <definedName name="_fc" localSheetId="10">#REF!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10">#REF!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10">#REF!</definedName>
    <definedName name="_JJ1" localSheetId="8">#REF!</definedName>
    <definedName name="_JJ1" localSheetId="4">#REF!</definedName>
    <definedName name="_JJ1">#REF!</definedName>
    <definedName name="_K1" localSheetId="10">#REF!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0">#REF!</definedName>
    <definedName name="_L1" localSheetId="8">#REF!</definedName>
    <definedName name="_L1" localSheetId="4">#REF!</definedName>
    <definedName name="_L1" localSheetId="5">#REF!</definedName>
    <definedName name="_L1" localSheetId="6">#REF!</definedName>
    <definedName name="_L1">#REF!</definedName>
    <definedName name="_L2" localSheetId="10">#REF!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0"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0"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0">#REF!</definedName>
    <definedName name="_vz2" localSheetId="4">#REF!</definedName>
    <definedName name="_vz2">#REF!</definedName>
    <definedName name="A" localSheetId="10">#REF!</definedName>
    <definedName name="A" localSheetId="4">#REF!</definedName>
    <definedName name="A">#REF!</definedName>
    <definedName name="A_IMPRESIÓN_IM" localSheetId="10">#REF!</definedName>
    <definedName name="A_IMPRESIÓN_IM" localSheetId="4">#REF!</definedName>
    <definedName name="A_IMPRESIÓN_IM" localSheetId="5">#REF!</definedName>
    <definedName name="A_IMPRESIÓN_IM">#REF!</definedName>
    <definedName name="AAA" localSheetId="10">#REF!</definedName>
    <definedName name="AAA" localSheetId="4">#REF!</definedName>
    <definedName name="AAA">#REF!</definedName>
    <definedName name="AAAA" localSheetId="10">#REF!</definedName>
    <definedName name="AAAA" localSheetId="4">#REF!</definedName>
    <definedName name="AAAA">#REF!</definedName>
    <definedName name="AAAAA" localSheetId="10">#REF!</definedName>
    <definedName name="AAAAA" localSheetId="4">#REF!</definedName>
    <definedName name="AAAAA">#REF!</definedName>
    <definedName name="AAAAAA" localSheetId="10">#REF!</definedName>
    <definedName name="AAAAAA" localSheetId="4">#REF!</definedName>
    <definedName name="AAAAAA">#REF!</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4">'[3]Resumen resul laborat'!$AE$5:$AE$33</definedName>
    <definedName name="AAIU" localSheetId="5">'[3]Resumen resul laborat'!$AE$5:$AE$33</definedName>
    <definedName name="AAIU" localSheetId="6">'[4]Resumen resul laborat'!$AE$5:$AE$33</definedName>
    <definedName name="AAIU">'[5]Resumen resul laborat'!$AE$5:$AE$33</definedName>
    <definedName name="Acumulado">[6]Datos!$S$3:$S$1912</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4">'[3]Resumen resul laborat'!$AE$5:$AE$34</definedName>
    <definedName name="AIU" localSheetId="5">'[3]Resumen resul laborat'!$AE$5:$AE$34</definedName>
    <definedName name="AIU" localSheetId="6">'[4]Resumen resul laborat'!$AE$5:$AE$34</definedName>
    <definedName name="AIU">'[5]Resumen resul laborat'!$AE$5:$AE$34</definedName>
    <definedName name="alaaa" localSheetId="9">#REF!</definedName>
    <definedName name="alaaa" localSheetId="10">#REF!</definedName>
    <definedName name="alaaa" localSheetId="8">#REF!</definedName>
    <definedName name="alaaa" localSheetId="4">#REF!</definedName>
    <definedName name="alaaa">#REF!</definedName>
    <definedName name="alarg" localSheetId="10">#REF!</definedName>
    <definedName name="alarg" localSheetId="8">#REF!</definedName>
    <definedName name="alarg" localSheetId="4">#REF!</definedName>
    <definedName name="alarg">#REF!</definedName>
    <definedName name="_xlnm.Print_Area" localSheetId="2">Financiero!$B$1:$U$180</definedName>
    <definedName name="_xlnm.Print_Area" localSheetId="1">Predial!$A$1:$I$46</definedName>
    <definedName name="_xlnm.Print_Area" localSheetId="9">'Reg fotográfico ambiental UF1y3'!$B$1:$M$120</definedName>
    <definedName name="_xlnm.Print_Area" localSheetId="10">'Reg fotográfico ambiental UF2,1'!$B$1:$L$252</definedName>
    <definedName name="_xlnm.Print_Area" localSheetId="8">'Registro fotográfico OyM'!$B$1:$M$101</definedName>
    <definedName name="_xlnm.Print_Area" localSheetId="4">'Registro fotográfico redes'!$B$1:$L$101</definedName>
    <definedName name="_xlnm.Print_Area" localSheetId="5">'Registro fotográfico técnico'!$B$1:$L$104</definedName>
    <definedName name="_xlnm.Print_Area" localSheetId="6">'Registro fotográfico túnel'!$B$1:$M$117</definedName>
    <definedName name="arena" localSheetId="9">#REF!</definedName>
    <definedName name="arena" localSheetId="10">#REF!</definedName>
    <definedName name="arena" localSheetId="8">#REF!</definedName>
    <definedName name="arena" localSheetId="4">#REF!</definedName>
    <definedName name="arena">#REF!</definedName>
    <definedName name="asentamiento" localSheetId="10">#REF!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'[7]Consignaciones CCS'!$D$8:$D$379</definedName>
    <definedName name="bbb" localSheetId="2">[1]DATOS!#REF!</definedName>
    <definedName name="bbb" localSheetId="1">[2]DATOS!#REF!</definedName>
    <definedName name="bbb" localSheetId="9">[1]DATOS!#REF!</definedName>
    <definedName name="bbb" localSheetId="10">[1]DATOS!#REF!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9" hidden="1">[8]L!#REF!</definedName>
    <definedName name="boor" localSheetId="10" hidden="1">[8]L!#REF!</definedName>
    <definedName name="boor" localSheetId="8" hidden="1">[8]L!#REF!</definedName>
    <definedName name="boor" localSheetId="4" hidden="1">[8]L!#REF!</definedName>
    <definedName name="boor" hidden="1">[8]L!#REF!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0">#REF!</definedName>
    <definedName name="C.B.R._USME" localSheetId="8">#REF!</definedName>
    <definedName name="C.B.R._USME" localSheetId="4">#REF!</definedName>
    <definedName name="C.B.R._USME">#REF!</definedName>
    <definedName name="C.B.R_Usme" localSheetId="10">#REF!</definedName>
    <definedName name="C.B.R_Usme" localSheetId="4">#REF!</definedName>
    <definedName name="C.B.R_Usme">#REF!</definedName>
    <definedName name="C_B_R_USME" localSheetId="10">#REF!</definedName>
    <definedName name="C_B_R_USME" localSheetId="4">#REF!</definedName>
    <definedName name="C_B_R_USME">#REF!</definedName>
    <definedName name="CARACTERIZACION" localSheetId="10">#REF!</definedName>
    <definedName name="CARACTERIZACION" localSheetId="4">#REF!</definedName>
    <definedName name="CARACTERIZACION">#REF!</definedName>
    <definedName name="CARAS" localSheetId="10">#REF!</definedName>
    <definedName name="CARAS" localSheetId="4">#REF!</definedName>
    <definedName name="CARAS">#REF!</definedName>
    <definedName name="CARASF2" localSheetId="10">#REF!</definedName>
    <definedName name="CARASF2" localSheetId="4">#REF!</definedName>
    <definedName name="CARASF2">#REF!</definedName>
    <definedName name="CARLOS" localSheetId="10">#REF!</definedName>
    <definedName name="CARLOS" localSheetId="4">#REF!</definedName>
    <definedName name="CARLOS">#REF!</definedName>
    <definedName name="CARSF1" localSheetId="10">#REF!</definedName>
    <definedName name="CARSF1" localSheetId="4">#REF!</definedName>
    <definedName name="CARSF1">#REF!</definedName>
    <definedName name="CARSF2" localSheetId="10">#REF!</definedName>
    <definedName name="CARSF2" localSheetId="4">#REF!</definedName>
    <definedName name="CARSF2">#REF!</definedName>
    <definedName name="CARSF3" localSheetId="10">#REF!</definedName>
    <definedName name="CARSF3" localSheetId="4">#REF!</definedName>
    <definedName name="CARSF3">#REF!</definedName>
    <definedName name="Cimiento">[9]Hoja2!$C$9:$C$11</definedName>
    <definedName name="Clasificacion" localSheetId="10">[10]!Clasificacion</definedName>
    <definedName name="Clasificacion" localSheetId="4">[10]!Clasificacion</definedName>
    <definedName name="Clasificacion">[10]!Clasificacion</definedName>
    <definedName name="CLASIFICACION1" localSheetId="9">#REF!</definedName>
    <definedName name="CLASIFICACION1" localSheetId="10">#REF!</definedName>
    <definedName name="CLASIFICACION1" localSheetId="8">#REF!</definedName>
    <definedName name="CLASIFICACION1" localSheetId="4">#REF!</definedName>
    <definedName name="CLASIFICACION1">#REF!</definedName>
    <definedName name="CLASIFICACION2" localSheetId="10">#REF!</definedName>
    <definedName name="CLASIFICACION2" localSheetId="8">#REF!</definedName>
    <definedName name="CLASIFICACION2" localSheetId="4">#REF!</definedName>
    <definedName name="CLASIFICACION2">#REF!</definedName>
    <definedName name="CONCEPTO">'[7]Consignaciones CCS'!$G$8:$G$379</definedName>
    <definedName name="COTA" localSheetId="9">#REF!</definedName>
    <definedName name="COTA" localSheetId="10">#REF!</definedName>
    <definedName name="COTA" localSheetId="8">#REF!</definedName>
    <definedName name="COTA" localSheetId="4">#REF!</definedName>
    <definedName name="COTA">#REF!</definedName>
    <definedName name="CUA" localSheetId="10">#REF!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0">#REF!</definedName>
    <definedName name="CUADR1" localSheetId="4">#REF!</definedName>
    <definedName name="CUADR1">#REF!</definedName>
    <definedName name="CUADRO" localSheetId="10">#REF!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10">#REF!</definedName>
    <definedName name="CVBBB" localSheetId="4">#REF!</definedName>
    <definedName name="CVBBB">#REF!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Datos" localSheetId="10">#REF!</definedName>
    <definedName name="Datos" localSheetId="4">#REF!</definedName>
    <definedName name="Datos" localSheetId="5">#REF!</definedName>
    <definedName name="Datos">#REF!</definedName>
    <definedName name="dddd" localSheetId="10">#REF!</definedName>
    <definedName name="dddd" localSheetId="4">#REF!</definedName>
    <definedName name="dddd">#REF!</definedName>
    <definedName name="DEPARTAMENTO" localSheetId="10">#REF!</definedName>
    <definedName name="DEPARTAMENTO" localSheetId="4">#REF!</definedName>
    <definedName name="DEPARTAMENTO" localSheetId="5">#REF!</definedName>
    <definedName name="DEPARTAMENTO">#REF!</definedName>
    <definedName name="DEPARTAMENTO1" localSheetId="10">#REF!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[6]Datos!$B$3:$B$16384</definedName>
    <definedName name="dgdgdg" localSheetId="9">#REF!</definedName>
    <definedName name="dgdgdg" localSheetId="10">#REF!</definedName>
    <definedName name="dgdgdg" localSheetId="8">#REF!</definedName>
    <definedName name="dgdgdg" localSheetId="4">#REF!</definedName>
    <definedName name="dgdgdg">#REF!</definedName>
    <definedName name="dgdgfe" localSheetId="10">#REF!</definedName>
    <definedName name="dgdgfe" localSheetId="8">#REF!</definedName>
    <definedName name="dgdgfe" localSheetId="4">#REF!</definedName>
    <definedName name="dgdgfe">#REF!</definedName>
    <definedName name="DIANA" localSheetId="10">#REF!</definedName>
    <definedName name="DIANA" localSheetId="8">#REF!</definedName>
    <definedName name="DIANA" localSheetId="4">#REF!</definedName>
    <definedName name="DIANA">#REF!</definedName>
    <definedName name="DISEÑOMARSHALL" localSheetId="10">#REF!</definedName>
    <definedName name="DISEÑOMARSHALL" localSheetId="4">#REF!</definedName>
    <definedName name="DISEÑOMARSHALL">#REF!</definedName>
    <definedName name="DIVISION">#N/A</definedName>
    <definedName name="DLKFK" localSheetId="9">#REF!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10">[1]DATOS!#REF!</definedName>
    <definedName name="enero" localSheetId="8">[1]DATOS!#REF!</definedName>
    <definedName name="enero" localSheetId="7">[1]DATOS!#REF!</definedName>
    <definedName name="enero" localSheetId="4">[1]DATOS!#REF!</definedName>
    <definedName name="enero">[1]DATOS!#REF!</definedName>
    <definedName name="EQUIV" localSheetId="9">#REF!</definedName>
    <definedName name="EQUIV" localSheetId="10">#REF!</definedName>
    <definedName name="EQUIV" localSheetId="8">#REF!</definedName>
    <definedName name="EQUIV" localSheetId="4">#REF!</definedName>
    <definedName name="EQUIV">#REF!</definedName>
    <definedName name="Estabilidad" localSheetId="10">#REF!</definedName>
    <definedName name="Estabilidad" localSheetId="8">#REF!</definedName>
    <definedName name="Estabilidad" localSheetId="4">#REF!</definedName>
    <definedName name="Estabilidad">#REF!</definedName>
    <definedName name="Estabilidad2" localSheetId="10">#REF!</definedName>
    <definedName name="Estabilidad2" localSheetId="8">#REF!</definedName>
    <definedName name="Estabilidad2" localSheetId="4">#REF!</definedName>
    <definedName name="Estabilidad2">#REF!</definedName>
    <definedName name="Estabilidad3" localSheetId="10">#REF!</definedName>
    <definedName name="Estabilidad3" localSheetId="4">#REF!</definedName>
    <definedName name="Estabilidad3">#REF!</definedName>
    <definedName name="ESTACION">'[7]Consignaciones CCS'!$A$8:$A$379</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0">#REF!</definedName>
    <definedName name="FacCorec2" localSheetId="8">#REF!</definedName>
    <definedName name="FacCorec2" localSheetId="4">#REF!</definedName>
    <definedName name="FacCorec2">#REF!</definedName>
    <definedName name="Faccorec3" localSheetId="10">#REF!</definedName>
    <definedName name="Faccorec3" localSheetId="4">#REF!</definedName>
    <definedName name="Faccorec3">#REF!</definedName>
    <definedName name="FactCorrecc" localSheetId="10">#REF!</definedName>
    <definedName name="FactCorrecc" localSheetId="4">#REF!</definedName>
    <definedName name="FactCorrecc">#REF!</definedName>
    <definedName name="feb" localSheetId="2">#REF!</definedName>
    <definedName name="feb" localSheetId="10">#REF!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'[7]Consignaciones CCS'!$C$8:$C$379</definedName>
    <definedName name="fecha_inicio" localSheetId="2">'[11]Ficha Financiera'!$L$12</definedName>
    <definedName name="fecha_inicio" localSheetId="1">'[12]Ficha Financiera'!$L$12</definedName>
    <definedName name="fecha_inicio" localSheetId="9">'[13]Ficha Financiera'!$L$12</definedName>
    <definedName name="fecha_inicio" localSheetId="10">'[13]Ficha Financiera'!$L$12</definedName>
    <definedName name="fecha_inicio" localSheetId="3">'[14]Ficha Financiera'!$L$12</definedName>
    <definedName name="fecha_inicio" localSheetId="5">'[15]Ficha Financiera'!$L$12</definedName>
    <definedName name="fecha_inicio">'[16]Ficha Financiera'!$L$12</definedName>
    <definedName name="fff" localSheetId="9">#REF!</definedName>
    <definedName name="fff" localSheetId="10">#REF!</definedName>
    <definedName name="fff" localSheetId="8">#REF!</definedName>
    <definedName name="fff" localSheetId="4">#REF!</definedName>
    <definedName name="fff">#REF!</definedName>
    <definedName name="FIRMA" localSheetId="9">INDIRECTOMIFOTO</definedName>
    <definedName name="FIRMA" localSheetId="10">INDIRECTOMIFOTO</definedName>
    <definedName name="FIRMA" localSheetId="8">INDIRECTOMIFOTO</definedName>
    <definedName name="FIRMA" localSheetId="4">INDIRECTOMIFOTO</definedName>
    <definedName name="FIRMA">INDIRECTOMIFOTO</definedName>
    <definedName name="Flujo" localSheetId="9">#REF!</definedName>
    <definedName name="Flujo" localSheetId="10">#REF!</definedName>
    <definedName name="Flujo" localSheetId="8">#REF!</definedName>
    <definedName name="Flujo" localSheetId="4">#REF!</definedName>
    <definedName name="Flujo">#REF!</definedName>
    <definedName name="Flujo2" localSheetId="10">#REF!</definedName>
    <definedName name="Flujo2" localSheetId="8">#REF!</definedName>
    <definedName name="Flujo2" localSheetId="4">#REF!</definedName>
    <definedName name="Flujo2">#REF!</definedName>
    <definedName name="Flujo3" localSheetId="10">#REF!</definedName>
    <definedName name="Flujo3" localSheetId="8">#REF!</definedName>
    <definedName name="Flujo3" localSheetId="4">#REF!</definedName>
    <definedName name="Flujo3">#REF!</definedName>
    <definedName name="Fondo" localSheetId="10">#REF!</definedName>
    <definedName name="Fondo" localSheetId="4">#REF!</definedName>
    <definedName name="Fondo">#REF!</definedName>
    <definedName name="fot" localSheetId="2">[1]DATOS!#REF!</definedName>
    <definedName name="fot" localSheetId="1">[2]DATOS!#REF!</definedName>
    <definedName name="fot" localSheetId="10">[1]DATOS!#REF!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10">[1]DATOS!#REF!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9">[17]Datos!#REF!</definedName>
    <definedName name="Fuente" localSheetId="10">[17]Datos!#REF!</definedName>
    <definedName name="Fuente" localSheetId="8">[17]Datos!#REF!</definedName>
    <definedName name="Fuente" localSheetId="4">[17]Datos!#REF!</definedName>
    <definedName name="Fuente">[17]Datos!#REF!</definedName>
    <definedName name="GBR" localSheetId="2">#REF!</definedName>
    <definedName name="GBR" localSheetId="1">#REF!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0">#REF!</definedName>
    <definedName name="gdgd" localSheetId="8">#REF!</definedName>
    <definedName name="gdgd" localSheetId="4">#REF!</definedName>
    <definedName name="gdgd">#REF!</definedName>
    <definedName name="ggg">'[18]AG-MOD-FINURA'!$I$14:$J$22</definedName>
    <definedName name="gol" localSheetId="1">[2]DATOS!$E$1:$E$65536</definedName>
    <definedName name="gol">[1]DATOS!$E$1:$E$65536</definedName>
    <definedName name="GRA" localSheetId="9">#REF!</definedName>
    <definedName name="GRA" localSheetId="10">#REF!</definedName>
    <definedName name="GRA" localSheetId="8">#REF!</definedName>
    <definedName name="GRA" localSheetId="4">#REF!</definedName>
    <definedName name="GRA">#REF!</definedName>
    <definedName name="gradacion" localSheetId="10">#REF!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0">#REF!</definedName>
    <definedName name="GRAF" localSheetId="4">#REF!</definedName>
    <definedName name="GRAF">#REF!</definedName>
    <definedName name="graNo" localSheetId="10">#REF!</definedName>
    <definedName name="graNo" localSheetId="4">#REF!</definedName>
    <definedName name="graNo">#REF!</definedName>
    <definedName name="h" localSheetId="10">[1]DATOS!#REF!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10">[1]DATOS!#REF!</definedName>
    <definedName name="hhhhh" localSheetId="7">[1]DATOS!#REF!</definedName>
    <definedName name="hhhhh" localSheetId="4">[1]DATOS!#REF!</definedName>
    <definedName name="hhhhh" localSheetId="3">[1]DATOS!#REF!</definedName>
    <definedName name="hhhhh">[1]DATOS!#REF!</definedName>
    <definedName name="humedades" localSheetId="9">#REF!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9">'[19]Datos Generales'!#REF!</definedName>
    <definedName name="IMAGEN1" localSheetId="10">'[19]Datos Generales'!#REF!</definedName>
    <definedName name="IMAGEN1" localSheetId="8">'[19]Datos Generales'!#REF!</definedName>
    <definedName name="IMAGEN1" localSheetId="4">'[19]Datos Generales'!#REF!</definedName>
    <definedName name="IMAGEN1">'[19]Datos Generales'!#REF!</definedName>
    <definedName name="IMAGEN2" localSheetId="10">'[19]Datos Generales'!#REF!</definedName>
    <definedName name="IMAGEN2" localSheetId="8">'[19]Datos Generales'!#REF!</definedName>
    <definedName name="IMAGEN2" localSheetId="4">'[19]Datos Generales'!#REF!</definedName>
    <definedName name="IMAGEN2">'[19]Datos Generales'!#REF!</definedName>
    <definedName name="inf" localSheetId="2">#REF!</definedName>
    <definedName name="inf" localSheetId="1">#REF!</definedName>
    <definedName name="inf" localSheetId="9">#REF!</definedName>
    <definedName name="inf" localSheetId="10">#REF!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10">#REF!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10">#REF!</definedName>
    <definedName name="J" localSheetId="4">#REF!</definedName>
    <definedName name="J">#REF!</definedName>
    <definedName name="J.J" localSheetId="10">#REF!</definedName>
    <definedName name="J.J" localSheetId="4">#REF!</definedName>
    <definedName name="J.J">#REF!</definedName>
    <definedName name="J.J5" localSheetId="10">#REF!</definedName>
    <definedName name="J.J5" localSheetId="4">#REF!</definedName>
    <definedName name="J.J5">#REF!</definedName>
    <definedName name="JAIME" localSheetId="10">#REF!</definedName>
    <definedName name="JAIME" localSheetId="4">#REF!</definedName>
    <definedName name="JAIME">#REF!</definedName>
    <definedName name="JJUUI" localSheetId="10">#REF!</definedName>
    <definedName name="JJUUI" localSheetId="4">#REF!</definedName>
    <definedName name="JJUUI">#REF!</definedName>
    <definedName name="JKJK" localSheetId="10">#REF!</definedName>
    <definedName name="JKJK" localSheetId="4">#REF!</definedName>
    <definedName name="JKJK">#REF!</definedName>
    <definedName name="jose" localSheetId="10">#REF!</definedName>
    <definedName name="jose" localSheetId="4">#REF!</definedName>
    <definedName name="jose">#REF!</definedName>
    <definedName name="JOTA">#N/A</definedName>
    <definedName name="JUAN" localSheetId="9">#REF!</definedName>
    <definedName name="JUAN" localSheetId="10">#REF!</definedName>
    <definedName name="JUAN" localSheetId="8">#REF!</definedName>
    <definedName name="JUAN" localSheetId="4">#REF!</definedName>
    <definedName name="JUAN">#REF!</definedName>
    <definedName name="JUANA" localSheetId="10">#REF!</definedName>
    <definedName name="JUANA" localSheetId="8">#REF!</definedName>
    <definedName name="JUANA" localSheetId="4">#REF!</definedName>
    <definedName name="JUANA">#REF!</definedName>
    <definedName name="julio" localSheetId="10">#REF!</definedName>
    <definedName name="julio" localSheetId="8">#REF!</definedName>
    <definedName name="julio" localSheetId="4">#REF!</definedName>
    <definedName name="julio">#REF!</definedName>
    <definedName name="JUSNSNS" localSheetId="10">#REF!</definedName>
    <definedName name="JUSNSNS" localSheetId="4">#REF!</definedName>
    <definedName name="JUSNSNS">#REF!</definedName>
    <definedName name="K" localSheetId="10">#REF!</definedName>
    <definedName name="K" localSheetId="4">#REF!</definedName>
    <definedName name="K" localSheetId="5">#REF!</definedName>
    <definedName name="K">#REF!</definedName>
    <definedName name="KIU" localSheetId="10">#REF!</definedName>
    <definedName name="KIU" localSheetId="4">#REF!</definedName>
    <definedName name="KIU" localSheetId="5">#REF!</definedName>
    <definedName name="KIU">#REF!</definedName>
    <definedName name="KJUI" localSheetId="10">#REF!</definedName>
    <definedName name="KJUI" localSheetId="4">#REF!</definedName>
    <definedName name="KJUI" localSheetId="5">#REF!</definedName>
    <definedName name="KJUI">#REF!</definedName>
    <definedName name="KOIUIYUU" localSheetId="10">#REF!</definedName>
    <definedName name="KOIUIYUU" localSheetId="4">#REF!</definedName>
    <definedName name="KOIUIYUU" localSheetId="5">#REF!</definedName>
    <definedName name="KOIUIYUU">#REF!</definedName>
    <definedName name="KOP" localSheetId="10">#REF!</definedName>
    <definedName name="KOP" localSheetId="4">#REF!</definedName>
    <definedName name="KOP" localSheetId="5">#REF!</definedName>
    <definedName name="KOP">#REF!</definedName>
    <definedName name="KSUDUD" localSheetId="10">#REF!</definedName>
    <definedName name="KSUDUD" localSheetId="4">#REF!</definedName>
    <definedName name="KSUDUD">#REF!</definedName>
    <definedName name="l" localSheetId="10">#REF!</definedName>
    <definedName name="l" localSheetId="4">#REF!</definedName>
    <definedName name="l">#REF!</definedName>
    <definedName name="lectarcilla1" localSheetId="10">#REF!</definedName>
    <definedName name="lectarcilla1" localSheetId="4">#REF!</definedName>
    <definedName name="lectarcilla1">#REF!</definedName>
    <definedName name="lectarcilla2" localSheetId="10">#REF!</definedName>
    <definedName name="lectarcilla2" localSheetId="4">#REF!</definedName>
    <definedName name="lectarcilla2">#REF!</definedName>
    <definedName name="lectarcilla3" localSheetId="10">#REF!</definedName>
    <definedName name="lectarcilla3" localSheetId="4">#REF!</definedName>
    <definedName name="lectarcilla3">#REF!</definedName>
    <definedName name="lectarena1" localSheetId="10">#REF!</definedName>
    <definedName name="lectarena1" localSheetId="4">#REF!</definedName>
    <definedName name="lectarena1">#REF!</definedName>
    <definedName name="lectarena2" localSheetId="10">#REF!</definedName>
    <definedName name="lectarena2" localSheetId="4">#REF!</definedName>
    <definedName name="lectarena2">#REF!</definedName>
    <definedName name="lectarena3" localSheetId="10">#REF!</definedName>
    <definedName name="lectarena3" localSheetId="4">#REF!</definedName>
    <definedName name="lectarena3">#REF!</definedName>
    <definedName name="LGSDGHGGSDF" localSheetId="10">#REF!</definedName>
    <definedName name="LGSDGHGGSDF" localSheetId="4">#REF!</definedName>
    <definedName name="LGSDGHGGSDF">#REF!</definedName>
    <definedName name="lim.lim" localSheetId="2">[1]DATOS!#REF!</definedName>
    <definedName name="lim.lim" localSheetId="1">[2]DATOS!#REF!</definedName>
    <definedName name="lim.lim" localSheetId="10">[1]DATOS!#REF!</definedName>
    <definedName name="lim.lim" localSheetId="4">[1]DATOS!#REF!</definedName>
    <definedName name="lim.lim" localSheetId="3">[1]DATOS!#REF!</definedName>
    <definedName name="lim.lim" localSheetId="5">[1]DATOS!#REF!</definedName>
    <definedName name="lim.lim">[1]DATOS!#REF!</definedName>
    <definedName name="limite" localSheetId="9">#REF!</definedName>
    <definedName name="limite" localSheetId="10">#REF!</definedName>
    <definedName name="limite" localSheetId="8">#REF!</definedName>
    <definedName name="limite" localSheetId="4">#REF!</definedName>
    <definedName name="limite">#REF!</definedName>
    <definedName name="listado">[20]LISTADO!$A$5:$F$329</definedName>
    <definedName name="ll" localSheetId="1">[2]DATOS!$W$1:$W$65536</definedName>
    <definedName name="ll">[1]DATOS!$W$1:$W$65536</definedName>
    <definedName name="lll" localSheetId="9">#REF!</definedName>
    <definedName name="lll" localSheetId="10">#REF!</definedName>
    <definedName name="lll" localSheetId="8">#REF!</definedName>
    <definedName name="lll" localSheetId="4">#REF!</definedName>
    <definedName name="lll">#REF!</definedName>
    <definedName name="locali" localSheetId="10">#REF!</definedName>
    <definedName name="locali" localSheetId="8">#REF!</definedName>
    <definedName name="locali" localSheetId="4">#REF!</definedName>
    <definedName name="locali">#REF!</definedName>
    <definedName name="LUIS" localSheetId="10">#REF!</definedName>
    <definedName name="LUIS" localSheetId="8">#REF!</definedName>
    <definedName name="LUIS" localSheetId="4">#REF!</definedName>
    <definedName name="LUIS">#REF!</definedName>
    <definedName name="LUISJUAN" localSheetId="10">#REF!</definedName>
    <definedName name="LUISJUAN" localSheetId="4">#REF!</definedName>
    <definedName name="LUISJUAN">#REF!</definedName>
    <definedName name="lusi" localSheetId="10">#REF!</definedName>
    <definedName name="lusi" localSheetId="4">#REF!</definedName>
    <definedName name="lusi">#REF!</definedName>
    <definedName name="MATRIZ.D" localSheetId="10">#REF!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0">'[21]EXTRACCIÓN (PARAFINADA)'!#REF!</definedName>
    <definedName name="MATRIZ.E" localSheetId="7">'[21]EXTRACCIÓN (PARAFINADA)'!#REF!</definedName>
    <definedName name="MATRIZ.E" localSheetId="4">'[21]EXTRACCIÓN (PARAFINADA)'!#REF!</definedName>
    <definedName name="MATRIZ.E" localSheetId="5">'[21]EXTRACCIÓN (PARAFINADA)'!#REF!</definedName>
    <definedName name="MATRIZ.E">'[21]EXTRACCIÓN (PARAFINADA)'!#REF!</definedName>
    <definedName name="MATRIZ.F" localSheetId="9">#REF!</definedName>
    <definedName name="MATRIZ.F" localSheetId="10">#REF!</definedName>
    <definedName name="MATRIZ.F" localSheetId="8">#REF!</definedName>
    <definedName name="MATRIZ.F" localSheetId="4">#REF!</definedName>
    <definedName name="MATRIZ.F">#REF!</definedName>
    <definedName name="MAURICIO" localSheetId="10">#REF!</definedName>
    <definedName name="MAURICIO" localSheetId="8">#REF!</definedName>
    <definedName name="MAURICIO" localSheetId="4">#REF!</definedName>
    <definedName name="MAURICIO">#REF!</definedName>
    <definedName name="msdmsdn" localSheetId="10">#REF!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[22]DATOS!$AI$3:$AI$1127</definedName>
    <definedName name="muestra" localSheetId="9">#REF!</definedName>
    <definedName name="muestra" localSheetId="10">#REF!</definedName>
    <definedName name="muestra" localSheetId="8">#REF!</definedName>
    <definedName name="muestra" localSheetId="4">#REF!</definedName>
    <definedName name="muestra">#REF!</definedName>
    <definedName name="MuestraNo" localSheetId="10">#REF!</definedName>
    <definedName name="MuestraNo" localSheetId="8">#REF!</definedName>
    <definedName name="MuestraNo" localSheetId="4">#REF!</definedName>
    <definedName name="MuestraNo">#REF!</definedName>
    <definedName name="NLL">"Rectángulo 9"</definedName>
    <definedName name="nnnnnn">[23]Lista!$B$17:$B$37</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0">#REF!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10">#REF!</definedName>
    <definedName name="NOTAS" localSheetId="4">#REF!</definedName>
    <definedName name="NOTAS">#REF!</definedName>
    <definedName name="ÑÑ" localSheetId="10">#REF!</definedName>
    <definedName name="ÑÑ" localSheetId="4">#REF!</definedName>
    <definedName name="ÑÑ">#REF!</definedName>
    <definedName name="ÑÑÑ" localSheetId="10">#REF!</definedName>
    <definedName name="ÑÑÑ" localSheetId="4">#REF!</definedName>
    <definedName name="ÑÑÑ">#REF!</definedName>
    <definedName name="obra" localSheetId="1">[2]DATOS!$B$1:$B$65536</definedName>
    <definedName name="obra">[1]DATOS!$B$1:$B$65536</definedName>
    <definedName name="observaciones" localSheetId="9">#REF!</definedName>
    <definedName name="observaciones" localSheetId="10">#REF!</definedName>
    <definedName name="observaciones" localSheetId="8">#REF!</definedName>
    <definedName name="observaciones" localSheetId="4">#REF!</definedName>
    <definedName name="observaciones">#REF!</definedName>
    <definedName name="P" localSheetId="10">#REF!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0">#REF!</definedName>
    <definedName name="perf" localSheetId="4">#REF!</definedName>
    <definedName name="perf">#REF!</definedName>
    <definedName name="perfil" localSheetId="10">#REF!</definedName>
    <definedName name="perfil" localSheetId="4">#REF!</definedName>
    <definedName name="perfil">#REF!</definedName>
    <definedName name="Peso1A" localSheetId="10">#REF!</definedName>
    <definedName name="Peso1A" localSheetId="4">#REF!</definedName>
    <definedName name="Peso1A">#REF!</definedName>
    <definedName name="Peso2A" localSheetId="10">#REF!</definedName>
    <definedName name="Peso2A" localSheetId="4">#REF!</definedName>
    <definedName name="Peso2A">#REF!</definedName>
    <definedName name="Peso3" localSheetId="10">#REF!</definedName>
    <definedName name="Peso3" localSheetId="4">#REF!</definedName>
    <definedName name="Peso3">#REF!</definedName>
    <definedName name="Peso4" localSheetId="10">#REF!</definedName>
    <definedName name="Peso4" localSheetId="4">#REF!</definedName>
    <definedName name="Peso4">#REF!</definedName>
    <definedName name="Pesoagua2" localSheetId="10">#REF!</definedName>
    <definedName name="Pesoagua2" localSheetId="4">#REF!</definedName>
    <definedName name="Pesoagua2">#REF!</definedName>
    <definedName name="Pesoagua3" localSheetId="10">#REF!</definedName>
    <definedName name="Pesoagua3" localSheetId="4">#REF!</definedName>
    <definedName name="Pesoagua3">#REF!</definedName>
    <definedName name="PesoAire" localSheetId="10">#REF!</definedName>
    <definedName name="PesoAire" localSheetId="4">#REF!</definedName>
    <definedName name="PesoAire">#REF!</definedName>
    <definedName name="PesoAire2" localSheetId="10">#REF!</definedName>
    <definedName name="PesoAire2" localSheetId="4">#REF!</definedName>
    <definedName name="PesoAire2">#REF!</definedName>
    <definedName name="Pesoaire3" localSheetId="10">#REF!</definedName>
    <definedName name="Pesoaire3" localSheetId="4">#REF!</definedName>
    <definedName name="Pesoaire3">#REF!</definedName>
    <definedName name="Pesoenagua" localSheetId="10">#REF!</definedName>
    <definedName name="Pesoenagua" localSheetId="4">#REF!</definedName>
    <definedName name="Pesoenagua">#REF!</definedName>
    <definedName name="Pesoparaf3" localSheetId="10">#REF!</definedName>
    <definedName name="Pesoparaf3" localSheetId="4">#REF!</definedName>
    <definedName name="Pesoparaf3">#REF!</definedName>
    <definedName name="Pesoparafinada" localSheetId="10">#REF!</definedName>
    <definedName name="Pesoparafinada" localSheetId="4">#REF!</definedName>
    <definedName name="Pesoparafinada">#REF!</definedName>
    <definedName name="PesoParf2" localSheetId="10">#REF!</definedName>
    <definedName name="PesoParf2" localSheetId="4">#REF!</definedName>
    <definedName name="PesoParf2">#REF!</definedName>
    <definedName name="PESORETCF1" localSheetId="10">#REF!</definedName>
    <definedName name="PESORETCF1" localSheetId="4">#REF!</definedName>
    <definedName name="PESORETCF1">#REF!</definedName>
    <definedName name="PESORETCF2" localSheetId="10">#REF!</definedName>
    <definedName name="PESORETCF2" localSheetId="4">#REF!</definedName>
    <definedName name="PESORETCF2">#REF!</definedName>
    <definedName name="PESORETCF3" localSheetId="10">#REF!</definedName>
    <definedName name="PESORETCF3" localSheetId="4">#REF!</definedName>
    <definedName name="PESORETCF3">#REF!</definedName>
    <definedName name="plano" localSheetId="10">#REF!</definedName>
    <definedName name="plano" localSheetId="4">#REF!</definedName>
    <definedName name="plano">#REF!</definedName>
    <definedName name="planta" localSheetId="10">#REF!</definedName>
    <definedName name="planta" localSheetId="4">#REF!</definedName>
    <definedName name="planta">#REF!</definedName>
    <definedName name="porcentaje_aditivo" localSheetId="10">#REF!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0">#REF!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0">#REF!</definedName>
    <definedName name="porcentaje_gruesos" localSheetId="4">#REF!</definedName>
    <definedName name="porcentaje_gruesos" localSheetId="5">#REF!</definedName>
    <definedName name="porcentaje_gruesos">#REF!</definedName>
    <definedName name="PPP" localSheetId="10">#REF!</definedName>
    <definedName name="PPP" localSheetId="4">#REF!</definedName>
    <definedName name="PPP">#REF!</definedName>
    <definedName name="PPPP" localSheetId="10">#REF!</definedName>
    <definedName name="PPPP" localSheetId="4">#REF!</definedName>
    <definedName name="PPPP">#REF!</definedName>
    <definedName name="PPPPP" localSheetId="10">#REF!</definedName>
    <definedName name="PPPPP" localSheetId="4">#REF!</definedName>
    <definedName name="PPPPP">#REF!</definedName>
    <definedName name="PR" localSheetId="10">#REF!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10">#REF!</definedName>
    <definedName name="Proceso" localSheetId="8">#REF!</definedName>
    <definedName name="Proceso" localSheetId="4">#REF!</definedName>
    <definedName name="Proceso" localSheetId="5">#REF!</definedName>
    <definedName name="Proceso">#REF!</definedName>
    <definedName name="Procesos" localSheetId="10">#REF!</definedName>
    <definedName name="Procesos" localSheetId="8">#REF!</definedName>
    <definedName name="Procesos" localSheetId="4">#REF!</definedName>
    <definedName name="Procesos" localSheetId="5">#REF!</definedName>
    <definedName name="Procesos">#REF!</definedName>
    <definedName name="propiedades" localSheetId="10">#REF!</definedName>
    <definedName name="propiedades" localSheetId="8">#REF!</definedName>
    <definedName name="propiedades" localSheetId="4">#REF!</definedName>
    <definedName name="propiedades" localSheetId="5">#REF!</definedName>
    <definedName name="propiedades">#REF!</definedName>
    <definedName name="proporciones" localSheetId="10">#REF!</definedName>
    <definedName name="proporciones" localSheetId="4">#REF!</definedName>
    <definedName name="proporciones" localSheetId="5">#REF!</definedName>
    <definedName name="proporciones">#REF!</definedName>
    <definedName name="proporciones_volumen" localSheetId="10">#REF!</definedName>
    <definedName name="proporciones_volumen" localSheetId="4">#REF!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10">#REF!</definedName>
    <definedName name="reteido38" localSheetId="8">#REF!</definedName>
    <definedName name="reteido38" localSheetId="4">#REF!</definedName>
    <definedName name="reteido38">#REF!</definedName>
    <definedName name="reteido4" localSheetId="10">#REF!</definedName>
    <definedName name="reteido4" localSheetId="8">#REF!</definedName>
    <definedName name="reteido4" localSheetId="4">#REF!</definedName>
    <definedName name="reteido4">#REF!</definedName>
    <definedName name="Retenido1" localSheetId="10">#REF!</definedName>
    <definedName name="Retenido1" localSheetId="8">#REF!</definedName>
    <definedName name="Retenido1" localSheetId="4">#REF!</definedName>
    <definedName name="Retenido1">#REF!</definedName>
    <definedName name="Retenido10" localSheetId="10">#REF!</definedName>
    <definedName name="Retenido10" localSheetId="4">#REF!</definedName>
    <definedName name="Retenido10">#REF!</definedName>
    <definedName name="Retenido100" localSheetId="10">#REF!</definedName>
    <definedName name="Retenido100" localSheetId="4">#REF!</definedName>
    <definedName name="Retenido100">#REF!</definedName>
    <definedName name="retenido112" localSheetId="10">#REF!</definedName>
    <definedName name="retenido112" localSheetId="4">#REF!</definedName>
    <definedName name="retenido112">#REF!</definedName>
    <definedName name="retenido12" localSheetId="10">#REF!</definedName>
    <definedName name="retenido12" localSheetId="4">#REF!</definedName>
    <definedName name="retenido12">#REF!</definedName>
    <definedName name="Retenido200" localSheetId="10">#REF!</definedName>
    <definedName name="Retenido200" localSheetId="4">#REF!</definedName>
    <definedName name="Retenido200">#REF!</definedName>
    <definedName name="Retenido30" localSheetId="10">#REF!</definedName>
    <definedName name="Retenido30" localSheetId="4">#REF!</definedName>
    <definedName name="Retenido30">#REF!</definedName>
    <definedName name="Retenido34" localSheetId="10">#REF!</definedName>
    <definedName name="Retenido34" localSheetId="4">#REF!</definedName>
    <definedName name="Retenido34">#REF!</definedName>
    <definedName name="retenido38" localSheetId="10">#REF!</definedName>
    <definedName name="retenido38" localSheetId="4">#REF!</definedName>
    <definedName name="retenido38">#REF!</definedName>
    <definedName name="Retenido38." localSheetId="10">#REF!</definedName>
    <definedName name="Retenido38." localSheetId="4">#REF!</definedName>
    <definedName name="Retenido38.">#REF!</definedName>
    <definedName name="retenido4" localSheetId="10">#REF!</definedName>
    <definedName name="retenido4" localSheetId="4">#REF!</definedName>
    <definedName name="retenido4">#REF!</definedName>
    <definedName name="retenido40" localSheetId="10">#REF!</definedName>
    <definedName name="retenido40" localSheetId="4">#REF!</definedName>
    <definedName name="retenido40">#REF!</definedName>
    <definedName name="Retenido50" localSheetId="10">#REF!</definedName>
    <definedName name="Retenido50" localSheetId="4">#REF!</definedName>
    <definedName name="Retenido50">#REF!</definedName>
    <definedName name="Retenido8" localSheetId="10">#REF!</definedName>
    <definedName name="Retenido8" localSheetId="4">#REF!</definedName>
    <definedName name="Retenido8">#REF!</definedName>
    <definedName name="Retenido80" localSheetId="10">#REF!</definedName>
    <definedName name="Retenido80" localSheetId="4">#REF!</definedName>
    <definedName name="Retenido80">#REF!</definedName>
    <definedName name="RF" localSheetId="1">[2]DATOS!#REF!</definedName>
    <definedName name="RF" localSheetId="10">[1]DATOS!#REF!</definedName>
    <definedName name="RF" localSheetId="4">[1]DATOS!#REF!</definedName>
    <definedName name="RF" localSheetId="5">[1]DATOS!#REF!</definedName>
    <definedName name="RF">[1]DATOS!#REF!</definedName>
    <definedName name="RICE" localSheetId="9">#REF!</definedName>
    <definedName name="RICE" localSheetId="10">#REF!</definedName>
    <definedName name="RICE" localSheetId="8">#REF!</definedName>
    <definedName name="RICE" localSheetId="4">#REF!</definedName>
    <definedName name="RICE">#REF!</definedName>
    <definedName name="Roughness_Processed_BTAVCICD1" localSheetId="10">#REF!</definedName>
    <definedName name="Roughness_Processed_BTAVCICD1" localSheetId="8">#REF!</definedName>
    <definedName name="Roughness_Processed_BTAVCICD1" localSheetId="4">#REF!</definedName>
    <definedName name="Roughness_Processed_BTAVCICD1">#REF!</definedName>
    <definedName name="s4o" localSheetId="9">#REF!</definedName>
    <definedName name="s4o" localSheetId="10">#REF!</definedName>
    <definedName name="s4o" localSheetId="8">#REF!</definedName>
    <definedName name="s4o" localSheetId="7">#REF!</definedName>
    <definedName name="s4o" localSheetId="4">#REF!</definedName>
    <definedName name="s4o">#REF!</definedName>
    <definedName name="sdsd">[24]Lista!$B$4:$B$12</definedName>
    <definedName name="sjdjhfdggf" localSheetId="9">#REF!</definedName>
    <definedName name="sjdjhfdggf" localSheetId="10">#REF!</definedName>
    <definedName name="sjdjhfdggf" localSheetId="8">#REF!</definedName>
    <definedName name="sjdjhfdggf" localSheetId="4">#REF!</definedName>
    <definedName name="sjdjhfdggf">#REF!</definedName>
    <definedName name="slskjsjs" localSheetId="10">#REF!</definedName>
    <definedName name="slskjsjs" localSheetId="8">#REF!</definedName>
    <definedName name="slskjsjs" localSheetId="4">#REF!</definedName>
    <definedName name="slskjsjs">#REF!</definedName>
    <definedName name="smi" localSheetId="10">#REF!</definedName>
    <definedName name="smi" localSheetId="8">#REF!</definedName>
    <definedName name="smi" localSheetId="4">#REF!</definedName>
    <definedName name="smi">#REF!</definedName>
    <definedName name="sojo" localSheetId="10">#REF!</definedName>
    <definedName name="sojo" localSheetId="4">#REF!</definedName>
    <definedName name="sojo">#REF!</definedName>
    <definedName name="SOLI" localSheetId="10">#REF!</definedName>
    <definedName name="SOLI" localSheetId="4">#REF!</definedName>
    <definedName name="SOLI">#REF!</definedName>
    <definedName name="sososo" localSheetId="10">#REF!</definedName>
    <definedName name="sososo" localSheetId="4">#REF!</definedName>
    <definedName name="sososo">#REF!</definedName>
    <definedName name="ssdd">[24]Lista!$B$23:$B$43</definedName>
    <definedName name="SUELO">[25]Hoja1!$B$3:$B$5</definedName>
    <definedName name="sumatoria" localSheetId="9">#REF!</definedName>
    <definedName name="sumatoria" localSheetId="10">#REF!</definedName>
    <definedName name="sumatoria" localSheetId="8">#REF!</definedName>
    <definedName name="sumatoria" localSheetId="4">#REF!</definedName>
    <definedName name="sumatoria">#REF!</definedName>
    <definedName name="tamaño_maximo" localSheetId="10">#REF!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0">#REF!</definedName>
    <definedName name="TAMICES" localSheetId="4">#REF!</definedName>
    <definedName name="TAMICES">#REF!</definedName>
    <definedName name="TER">[9]Hoja2!$C$5:$C$7</definedName>
    <definedName name="TipoDeDocumento" localSheetId="9">#REF!</definedName>
    <definedName name="TipoDeDocumento" localSheetId="10">#REF!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[26]Lista!$B$4:$B$17</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 fotográfico ambiental UF1y3'!$B:$L,'Reg fotográfico ambiental UF1y3'!$1:$3</definedName>
    <definedName name="_xlnm.Print_Titles" localSheetId="10">'Reg fotográfico ambiental UF2,1'!$A:$L,'Reg fotográfico ambiental UF2,1'!$1:$3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9">#REF!</definedName>
    <definedName name="TT" localSheetId="10">#REF!</definedName>
    <definedName name="TT" localSheetId="8">#REF!</definedName>
    <definedName name="TT" localSheetId="4">#REF!</definedName>
    <definedName name="TT">#REF!</definedName>
    <definedName name="UIY" localSheetId="10">#REF!</definedName>
    <definedName name="UIY" localSheetId="8">#REF!</definedName>
    <definedName name="UIY" localSheetId="4">#REF!</definedName>
    <definedName name="UIY">#REF!</definedName>
    <definedName name="VALOR_CONSIGNADO">'[7]Consignaciones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10">#REF!</definedName>
    <definedName name="Volumen" localSheetId="8">#REF!</definedName>
    <definedName name="Volumen" localSheetId="4">#REF!</definedName>
    <definedName name="Volumen">#REF!</definedName>
    <definedName name="VOLUMEN1" localSheetId="10">#REF!</definedName>
    <definedName name="VOLUMEN1" localSheetId="8">#REF!</definedName>
    <definedName name="VOLUMEN1" localSheetId="4">#REF!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[23]Lista!$B$17:$B$37</definedName>
    <definedName name="yipitin" localSheetId="2">[1]DATOS!#REF!</definedName>
    <definedName name="yipitin" localSheetId="9">[1]DATOS!#REF!</definedName>
    <definedName name="yipitin" localSheetId="10">[1]DATOS!#REF!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10">[1]DATOS!#REF!</definedName>
    <definedName name="Yipo" localSheetId="8">[1]DATOS!#REF!</definedName>
    <definedName name="Yipo" localSheetId="7">[1]DATOS!#REF!</definedName>
    <definedName name="Yipo" localSheetId="4">[1]DATOS!#REF!</definedName>
    <definedName name="Yipo">[1]DATOS!#REF!</definedName>
  </definedNames>
  <calcPr calcId="144525"/>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O299" i="640" l="1"/>
  <c r="Q299" i="640" s="1"/>
  <c r="Q298" i="640"/>
  <c r="O298" i="640"/>
  <c r="O297" i="640"/>
  <c r="Q297" i="640" s="1"/>
  <c r="N292" i="640"/>
  <c r="Q291" i="640"/>
  <c r="O291" i="640"/>
  <c r="O290" i="640"/>
  <c r="Q290" i="640" s="1"/>
  <c r="Q289" i="640"/>
  <c r="O289" i="640"/>
  <c r="O286" i="640"/>
  <c r="Q286" i="640" s="1"/>
  <c r="O285" i="640"/>
  <c r="O284" i="640"/>
  <c r="O283" i="640"/>
  <c r="Q283" i="640" s="1"/>
  <c r="Q282" i="640"/>
  <c r="O282" i="640"/>
  <c r="O281" i="640"/>
  <c r="Q281" i="640" s="1"/>
  <c r="Q280" i="640"/>
  <c r="O280" i="640"/>
  <c r="O279" i="640"/>
  <c r="Q279" i="640" s="1"/>
  <c r="Q278" i="640"/>
  <c r="O278" i="640"/>
  <c r="O277" i="640"/>
  <c r="Q277" i="640" s="1"/>
  <c r="Q276" i="640"/>
  <c r="O276" i="640"/>
  <c r="O275" i="640"/>
  <c r="Q275" i="640" s="1"/>
  <c r="Q274" i="640"/>
  <c r="O274" i="640"/>
  <c r="O273" i="640"/>
  <c r="Q273" i="640" s="1"/>
  <c r="Q272" i="640"/>
  <c r="O272" i="640"/>
  <c r="O271" i="640"/>
  <c r="G271" i="640"/>
  <c r="Q271" i="640" s="1"/>
  <c r="O270" i="640"/>
  <c r="Q270" i="640" s="1"/>
  <c r="Q269" i="640"/>
  <c r="O269" i="640"/>
  <c r="O268" i="640"/>
  <c r="Q268" i="640" s="1"/>
  <c r="Q267" i="640"/>
  <c r="O267" i="640"/>
  <c r="G267" i="640"/>
  <c r="O266" i="640"/>
  <c r="Q266" i="640" s="1"/>
  <c r="Q255" i="640"/>
  <c r="O255" i="640"/>
  <c r="R248" i="640"/>
  <c r="R247" i="640"/>
  <c r="N247" i="640"/>
  <c r="G247" i="640"/>
  <c r="Q246" i="640"/>
  <c r="O246" i="640"/>
  <c r="O245" i="640"/>
  <c r="Q244" i="640"/>
  <c r="Q247" i="640" s="1"/>
  <c r="S247" i="640" s="1"/>
  <c r="O244" i="640"/>
  <c r="R241" i="640"/>
  <c r="O239" i="640"/>
  <c r="Q239" i="640" s="1"/>
  <c r="Q238" i="640"/>
  <c r="O238" i="640"/>
  <c r="O237" i="640"/>
  <c r="Q237" i="640" s="1"/>
  <c r="Q236" i="640"/>
  <c r="O236" i="640"/>
  <c r="O235" i="640"/>
  <c r="Q235" i="640" s="1"/>
  <c r="Q234" i="640"/>
  <c r="O234" i="640"/>
  <c r="O233" i="640"/>
  <c r="G233" i="640"/>
  <c r="Q233" i="640" s="1"/>
  <c r="O232" i="640"/>
  <c r="Q232" i="640" s="1"/>
  <c r="Q231" i="640"/>
  <c r="O231" i="640"/>
  <c r="O230" i="640"/>
  <c r="Q230" i="640" s="1"/>
  <c r="Q229" i="640"/>
  <c r="O229" i="640"/>
  <c r="O228" i="640"/>
  <c r="Q228" i="640" s="1"/>
  <c r="Q227" i="640"/>
  <c r="O227" i="640"/>
  <c r="O226" i="640"/>
  <c r="Q226" i="640" s="1"/>
  <c r="Q225" i="640"/>
  <c r="O225" i="640"/>
  <c r="O224" i="640"/>
  <c r="Q224" i="640" s="1"/>
  <c r="Q223" i="640"/>
  <c r="O223" i="640"/>
  <c r="O222" i="640"/>
  <c r="Q222" i="640" s="1"/>
  <c r="Q221" i="640"/>
  <c r="O221" i="640"/>
  <c r="O220" i="640"/>
  <c r="Q220" i="640" s="1"/>
  <c r="Q219" i="640"/>
  <c r="O219" i="640"/>
  <c r="O218" i="640"/>
  <c r="Q218" i="640" s="1"/>
  <c r="Q217" i="640"/>
  <c r="O217" i="640"/>
  <c r="O216" i="640"/>
  <c r="Q216" i="640" s="1"/>
  <c r="Q215" i="640"/>
  <c r="O215" i="640"/>
  <c r="O214" i="640"/>
  <c r="Q214" i="640" s="1"/>
  <c r="Q213" i="640"/>
  <c r="O213" i="640"/>
  <c r="O212" i="640"/>
  <c r="Q212" i="640" s="1"/>
  <c r="Q211" i="640"/>
  <c r="O211" i="640"/>
  <c r="O210" i="640"/>
  <c r="Q210" i="640" s="1"/>
  <c r="Q209" i="640"/>
  <c r="O209" i="640"/>
  <c r="O208" i="640"/>
  <c r="Q208" i="640" s="1"/>
  <c r="Q207" i="640"/>
  <c r="O207" i="640"/>
  <c r="O206" i="640"/>
  <c r="Q206" i="640" s="1"/>
  <c r="Q205" i="640"/>
  <c r="O205" i="640"/>
  <c r="O204" i="640"/>
  <c r="Q204" i="640" s="1"/>
  <c r="Q203" i="640"/>
  <c r="O203" i="640"/>
  <c r="O202" i="640"/>
  <c r="N241" i="640" s="1"/>
  <c r="N248" i="640" s="1"/>
  <c r="Q196" i="640"/>
  <c r="O196" i="640"/>
  <c r="O195" i="640"/>
  <c r="Q195" i="640" s="1"/>
  <c r="Q194" i="640"/>
  <c r="O194" i="640"/>
  <c r="O193" i="640"/>
  <c r="Q193" i="640" s="1"/>
  <c r="Q192" i="640"/>
  <c r="O192" i="640"/>
  <c r="N192" i="640"/>
  <c r="O191" i="640"/>
  <c r="Q191" i="640" s="1"/>
  <c r="Q190" i="640"/>
  <c r="O190" i="640"/>
  <c r="G190" i="640"/>
  <c r="Q189" i="640"/>
  <c r="O189" i="640"/>
  <c r="O188" i="640"/>
  <c r="Q188" i="640" s="1"/>
  <c r="Q187" i="640"/>
  <c r="O187" i="640"/>
  <c r="O186" i="640"/>
  <c r="Q186" i="640" s="1"/>
  <c r="Q185" i="640"/>
  <c r="O185" i="640"/>
  <c r="O184" i="640"/>
  <c r="Q184" i="640" s="1"/>
  <c r="Q183" i="640"/>
  <c r="O183" i="640"/>
  <c r="O182" i="640"/>
  <c r="Q182" i="640" s="1"/>
  <c r="Q177" i="640"/>
  <c r="O177" i="640"/>
  <c r="O176" i="640"/>
  <c r="Q176" i="640" s="1"/>
  <c r="Q175" i="640"/>
  <c r="O175" i="640"/>
  <c r="O174" i="640"/>
  <c r="Q174" i="640" s="1"/>
  <c r="Q173" i="640"/>
  <c r="O173" i="640"/>
  <c r="O172" i="640"/>
  <c r="Q172" i="640" s="1"/>
  <c r="Q171" i="640"/>
  <c r="O171" i="640"/>
  <c r="O170" i="640"/>
  <c r="Q170" i="640" s="1"/>
  <c r="Q169" i="640"/>
  <c r="O169" i="640"/>
  <c r="O162" i="640"/>
  <c r="Q162" i="640" s="1"/>
  <c r="Q161" i="640"/>
  <c r="O161" i="640"/>
  <c r="O160" i="640"/>
  <c r="Q160" i="640" s="1"/>
  <c r="Q159" i="640"/>
  <c r="O159" i="640"/>
  <c r="O158" i="640"/>
  <c r="Q158" i="640" s="1"/>
  <c r="Q157" i="640"/>
  <c r="O157" i="640"/>
  <c r="O156" i="640"/>
  <c r="O155" i="640"/>
  <c r="Q155" i="640" s="1"/>
  <c r="Q154" i="640"/>
  <c r="O154" i="640"/>
  <c r="O153" i="640"/>
  <c r="Q153" i="640" s="1"/>
  <c r="Q152" i="640"/>
  <c r="O152" i="640"/>
  <c r="O151" i="640"/>
  <c r="Q151" i="640" s="1"/>
  <c r="Q147" i="640"/>
  <c r="O147" i="640"/>
  <c r="O146" i="640"/>
  <c r="Q146" i="640" s="1"/>
  <c r="Q145" i="640"/>
  <c r="O145" i="640"/>
  <c r="O144" i="640"/>
  <c r="Q144" i="640" s="1"/>
  <c r="Q143" i="640"/>
  <c r="O143" i="640"/>
  <c r="O142" i="640"/>
  <c r="Q142" i="640" s="1"/>
  <c r="Q141" i="640"/>
  <c r="O141" i="640"/>
  <c r="O140" i="640"/>
  <c r="Q140" i="640" s="1"/>
  <c r="Q139" i="640"/>
  <c r="O139" i="640"/>
  <c r="O138" i="640"/>
  <c r="Q138" i="640" s="1"/>
  <c r="Q137" i="640"/>
  <c r="O137" i="640"/>
  <c r="O136" i="640"/>
  <c r="G136" i="640"/>
  <c r="Q136" i="640" s="1"/>
  <c r="O135" i="640"/>
  <c r="Q135" i="640" s="1"/>
  <c r="Q134" i="640"/>
  <c r="O134" i="640"/>
  <c r="O133" i="640"/>
  <c r="Q133" i="640" s="1"/>
  <c r="Q132" i="640"/>
  <c r="O132" i="640"/>
  <c r="O131" i="640"/>
  <c r="Q131" i="640" s="1"/>
  <c r="Q130" i="640"/>
  <c r="O130" i="640"/>
  <c r="O129" i="640"/>
  <c r="Q129" i="640" s="1"/>
  <c r="Q128" i="640"/>
  <c r="O128" i="640"/>
  <c r="O127" i="640"/>
  <c r="Q127" i="640" s="1"/>
  <c r="Q126" i="640"/>
  <c r="O126" i="640"/>
  <c r="O125" i="640"/>
  <c r="Q125" i="640" s="1"/>
  <c r="Q124" i="640"/>
  <c r="O124" i="640"/>
  <c r="O123" i="640"/>
  <c r="Q123" i="640" s="1"/>
  <c r="Q122" i="640"/>
  <c r="O122" i="640"/>
  <c r="O121" i="640"/>
  <c r="Q121" i="640" s="1"/>
  <c r="Q120" i="640"/>
  <c r="O120" i="640"/>
  <c r="O119" i="640"/>
  <c r="Q119" i="640" s="1"/>
  <c r="O113" i="640"/>
  <c r="Q113" i="640" s="1"/>
  <c r="Q112" i="640"/>
  <c r="O112" i="640"/>
  <c r="G111" i="640"/>
  <c r="G114" i="640" s="1"/>
  <c r="Q110" i="640"/>
  <c r="O110" i="640"/>
  <c r="O109" i="640"/>
  <c r="Q109" i="640" s="1"/>
  <c r="Q108" i="640"/>
  <c r="O108" i="640"/>
  <c r="O107" i="640"/>
  <c r="Q107" i="640" s="1"/>
  <c r="Q106" i="640"/>
  <c r="O106" i="640"/>
  <c r="O105" i="640"/>
  <c r="Q105" i="640" s="1"/>
  <c r="Q104" i="640"/>
  <c r="O104" i="640"/>
  <c r="O103" i="640"/>
  <c r="Q103" i="640" s="1"/>
  <c r="Q102" i="640"/>
  <c r="O102" i="640"/>
  <c r="O101" i="640"/>
  <c r="Q101" i="640" s="1"/>
  <c r="Q100" i="640"/>
  <c r="O100" i="640"/>
  <c r="O99" i="640"/>
  <c r="Q99" i="640" s="1"/>
  <c r="Q98" i="640"/>
  <c r="O98" i="640"/>
  <c r="O97" i="640"/>
  <c r="Q97" i="640" s="1"/>
  <c r="Q96" i="640"/>
  <c r="O96" i="640"/>
  <c r="O95" i="640"/>
  <c r="Q95" i="640" s="1"/>
  <c r="Q94" i="640"/>
  <c r="O94" i="640"/>
  <c r="O93" i="640"/>
  <c r="Q93" i="640" s="1"/>
  <c r="Q92" i="640"/>
  <c r="O92" i="640"/>
  <c r="O91" i="640"/>
  <c r="Q91" i="640" s="1"/>
  <c r="Q90" i="640"/>
  <c r="O90" i="640"/>
  <c r="O89" i="640"/>
  <c r="Q89" i="640" s="1"/>
  <c r="Q88" i="640"/>
  <c r="O88" i="640"/>
  <c r="O87" i="640"/>
  <c r="Q87" i="640" s="1"/>
  <c r="Q86" i="640"/>
  <c r="O86" i="640"/>
  <c r="O85" i="640"/>
  <c r="Q85" i="640" s="1"/>
  <c r="Q84" i="640"/>
  <c r="O84" i="640"/>
  <c r="O83" i="640"/>
  <c r="Q83" i="640" s="1"/>
  <c r="Q82" i="640"/>
  <c r="O82" i="640"/>
  <c r="O81" i="640"/>
  <c r="Q81" i="640" s="1"/>
  <c r="Q80" i="640"/>
  <c r="O80" i="640"/>
  <c r="O79" i="640"/>
  <c r="Q79" i="640" s="1"/>
  <c r="Q78" i="640"/>
  <c r="O78" i="640"/>
  <c r="O77" i="640"/>
  <c r="Q77" i="640" s="1"/>
  <c r="Q76" i="640"/>
  <c r="O76" i="640"/>
  <c r="O75" i="640"/>
  <c r="Q75" i="640" s="1"/>
  <c r="Q74" i="640"/>
  <c r="O74" i="640"/>
  <c r="O73" i="640"/>
  <c r="Q73" i="640" s="1"/>
  <c r="Q72" i="640"/>
  <c r="O72" i="640"/>
  <c r="O71" i="640"/>
  <c r="Q71" i="640" s="1"/>
  <c r="Q70" i="640"/>
  <c r="O70" i="640"/>
  <c r="O69" i="640"/>
  <c r="Q69" i="640" s="1"/>
  <c r="Q68" i="640"/>
  <c r="O68" i="640"/>
  <c r="O67" i="640"/>
  <c r="Q67" i="640" s="1"/>
  <c r="Q66" i="640"/>
  <c r="O66" i="640"/>
  <c r="O65" i="640"/>
  <c r="Q65" i="640" s="1"/>
  <c r="Q64" i="640"/>
  <c r="O64" i="640"/>
  <c r="O63" i="640"/>
  <c r="Q63" i="640" s="1"/>
  <c r="Q62" i="640"/>
  <c r="O62" i="640"/>
  <c r="O61" i="640"/>
  <c r="Q61" i="640" s="1"/>
  <c r="Q60" i="640"/>
  <c r="O60" i="640"/>
  <c r="O59" i="640"/>
  <c r="Q59" i="640" s="1"/>
  <c r="Q58" i="640"/>
  <c r="O58" i="640"/>
  <c r="O57" i="640"/>
  <c r="Q57" i="640" s="1"/>
  <c r="Q56" i="640"/>
  <c r="O56" i="640"/>
  <c r="O55" i="640"/>
  <c r="Q55" i="640" s="1"/>
  <c r="Q54" i="640"/>
  <c r="O54" i="640"/>
  <c r="O53" i="640"/>
  <c r="Q53" i="640" s="1"/>
  <c r="Q52" i="640"/>
  <c r="O52" i="640"/>
  <c r="O51" i="640"/>
  <c r="Q51" i="640" s="1"/>
  <c r="Q50" i="640"/>
  <c r="O50" i="640"/>
  <c r="O49" i="640"/>
  <c r="Q49" i="640" s="1"/>
  <c r="Q48" i="640"/>
  <c r="O48" i="640"/>
  <c r="O47" i="640"/>
  <c r="Q47" i="640" s="1"/>
  <c r="Q46" i="640"/>
  <c r="O46" i="640"/>
  <c r="O45" i="640"/>
  <c r="Q45" i="640" s="1"/>
  <c r="Q44" i="640"/>
  <c r="O44" i="640"/>
  <c r="O43" i="640"/>
  <c r="Q43" i="640" s="1"/>
  <c r="Q42" i="640"/>
  <c r="O42" i="640"/>
  <c r="O41" i="640"/>
  <c r="Q41" i="640" s="1"/>
  <c r="O40" i="640"/>
  <c r="Q40" i="640" s="1"/>
  <c r="O39" i="640"/>
  <c r="Q39" i="640" s="1"/>
  <c r="Q38" i="640"/>
  <c r="O38" i="640"/>
  <c r="O37" i="640"/>
  <c r="Q37" i="640" s="1"/>
  <c r="O36" i="640"/>
  <c r="Q36" i="640" s="1"/>
  <c r="O35" i="640"/>
  <c r="Q35" i="640" s="1"/>
  <c r="O34" i="640"/>
  <c r="Q34" i="640" s="1"/>
  <c r="Q33" i="640"/>
  <c r="O33" i="640"/>
  <c r="O32" i="640"/>
  <c r="Q32" i="640" s="1"/>
  <c r="Q31" i="640"/>
  <c r="O31" i="640"/>
  <c r="O30" i="640"/>
  <c r="Q30" i="640" s="1"/>
  <c r="Q29" i="640"/>
  <c r="O29" i="640"/>
  <c r="O28" i="640"/>
  <c r="Q28" i="640" s="1"/>
  <c r="Q27" i="640"/>
  <c r="O27" i="640"/>
  <c r="O26" i="640"/>
  <c r="Q26" i="640" s="1"/>
  <c r="Q25" i="640"/>
  <c r="O25" i="640"/>
  <c r="O24" i="640"/>
  <c r="Q24" i="640" s="1"/>
  <c r="Q23" i="640"/>
  <c r="O23" i="640"/>
  <c r="O22" i="640"/>
  <c r="Q22" i="640" s="1"/>
  <c r="Q21" i="640"/>
  <c r="O21" i="640"/>
  <c r="O20" i="640"/>
  <c r="Q20" i="640" s="1"/>
  <c r="Q19" i="640"/>
  <c r="O19" i="640"/>
  <c r="O18" i="640"/>
  <c r="Q18" i="640" s="1"/>
  <c r="Q17" i="640"/>
  <c r="O17" i="640"/>
  <c r="O16" i="640"/>
  <c r="Q16" i="640" s="1"/>
  <c r="Q15" i="640"/>
  <c r="O15" i="640"/>
  <c r="N14" i="640"/>
  <c r="Q292" i="640" l="1"/>
  <c r="S292" i="640" s="1"/>
  <c r="Q111" i="640"/>
  <c r="Q114" i="640" s="1"/>
  <c r="Q202" i="640"/>
  <c r="Q241" i="640" s="1"/>
  <c r="G241" i="640"/>
  <c r="G248" i="640" s="1"/>
  <c r="G292" i="640"/>
  <c r="Q248" i="640" l="1"/>
  <c r="S248" i="640" s="1"/>
  <c r="S241" i="640"/>
  <c r="Q56" i="812" l="1"/>
  <c r="Q55" i="812"/>
  <c r="P54" i="812"/>
  <c r="O54" i="812"/>
  <c r="N54" i="812"/>
  <c r="M54" i="812"/>
  <c r="Q54" i="812" s="1"/>
  <c r="P53" i="812"/>
  <c r="Q53" i="812" s="1"/>
  <c r="Q52" i="812"/>
  <c r="P51" i="812"/>
  <c r="O51" i="812"/>
  <c r="N51" i="812"/>
  <c r="M51" i="812"/>
  <c r="Q51" i="812" s="1"/>
  <c r="Q50" i="812"/>
  <c r="Q49" i="812"/>
  <c r="P48" i="812"/>
  <c r="O48" i="812"/>
  <c r="N48" i="812"/>
  <c r="M48" i="812"/>
  <c r="Q48" i="812" s="1"/>
  <c r="Q47" i="812"/>
  <c r="Q46" i="812"/>
  <c r="O45" i="812"/>
  <c r="N45" i="812"/>
  <c r="Q45" i="812" s="1"/>
  <c r="M45" i="812"/>
  <c r="Q44" i="812"/>
  <c r="Q43" i="812"/>
  <c r="O42" i="812"/>
  <c r="N42" i="812"/>
  <c r="Q42" i="812" s="1"/>
  <c r="M42" i="812"/>
  <c r="G42" i="812"/>
  <c r="Q41" i="812"/>
  <c r="Q40" i="812"/>
  <c r="G40" i="812"/>
  <c r="Q39" i="812"/>
  <c r="O39" i="812"/>
  <c r="N39" i="812"/>
  <c r="M39" i="812"/>
  <c r="G39" i="812"/>
  <c r="Q38" i="812"/>
  <c r="G38" i="812"/>
  <c r="Q37" i="812"/>
  <c r="G37" i="812"/>
  <c r="O36" i="812"/>
  <c r="N36" i="812"/>
  <c r="M36" i="812"/>
  <c r="Q36" i="812" s="1"/>
  <c r="G36" i="812"/>
  <c r="Q35" i="812"/>
  <c r="O35" i="812"/>
  <c r="G35" i="812"/>
  <c r="O34" i="812"/>
  <c r="Q34" i="812" s="1"/>
  <c r="G34" i="812"/>
  <c r="P33" i="812"/>
  <c r="O33" i="812"/>
  <c r="N33" i="812"/>
  <c r="M33" i="812"/>
  <c r="Q33" i="812" s="1"/>
  <c r="G33" i="812"/>
  <c r="O32" i="812"/>
  <c r="N32" i="812"/>
  <c r="Q32" i="812" s="1"/>
  <c r="M32" i="812"/>
  <c r="G32" i="812"/>
  <c r="O31" i="812"/>
  <c r="Q31" i="812" s="1"/>
  <c r="N31" i="812"/>
  <c r="G31" i="812"/>
  <c r="G30" i="812"/>
  <c r="Q29" i="812"/>
  <c r="G29" i="812"/>
  <c r="Q28" i="812"/>
  <c r="G28" i="812"/>
  <c r="P27" i="812"/>
  <c r="N27" i="812"/>
  <c r="G27" i="812"/>
  <c r="Q26" i="812"/>
  <c r="G26" i="812"/>
  <c r="Q25" i="812"/>
  <c r="G25" i="812"/>
  <c r="P24" i="812"/>
  <c r="P30" i="812" s="1"/>
  <c r="O24" i="812"/>
  <c r="O30" i="812" s="1"/>
  <c r="N24" i="812"/>
  <c r="N30" i="812" s="1"/>
  <c r="M24" i="812"/>
  <c r="M30" i="812" s="1"/>
  <c r="G24" i="812"/>
  <c r="P23" i="812"/>
  <c r="O23" i="812"/>
  <c r="M23" i="812"/>
  <c r="Q23" i="812" s="1"/>
  <c r="G23" i="812"/>
  <c r="O22" i="812"/>
  <c r="N22" i="812"/>
  <c r="G22" i="812"/>
  <c r="P21" i="812"/>
  <c r="O21" i="812"/>
  <c r="O27" i="812" s="1"/>
  <c r="N21" i="812"/>
  <c r="M21" i="812"/>
  <c r="Q21" i="812" s="1"/>
  <c r="G21" i="812"/>
  <c r="Q20" i="812"/>
  <c r="G20" i="812"/>
  <c r="Q19" i="812"/>
  <c r="G19" i="812"/>
  <c r="P18" i="812"/>
  <c r="O18" i="812"/>
  <c r="N18" i="812"/>
  <c r="M18" i="812"/>
  <c r="Q18" i="812" s="1"/>
  <c r="G18" i="812"/>
  <c r="Q17" i="812"/>
  <c r="G17" i="812"/>
  <c r="Q16" i="812"/>
  <c r="G16" i="812"/>
  <c r="P15" i="812"/>
  <c r="O15" i="812"/>
  <c r="N15" i="812"/>
  <c r="M15" i="812"/>
  <c r="Q15" i="812" s="1"/>
  <c r="G15" i="812"/>
  <c r="Q14" i="812"/>
  <c r="P14" i="812"/>
  <c r="N14" i="812"/>
  <c r="N23" i="812" s="1"/>
  <c r="M14" i="812"/>
  <c r="G14" i="812"/>
  <c r="P13" i="812"/>
  <c r="P22" i="812" s="1"/>
  <c r="N13" i="812"/>
  <c r="M13" i="812"/>
  <c r="Q13" i="812" s="1"/>
  <c r="G13" i="812"/>
  <c r="Q12" i="812"/>
  <c r="E12" i="812"/>
  <c r="D12" i="812"/>
  <c r="G12" i="812" s="1"/>
  <c r="E11" i="812"/>
  <c r="D11" i="812"/>
  <c r="G11" i="812" s="1"/>
  <c r="G10" i="812"/>
  <c r="Q30" i="812" l="1"/>
  <c r="Q22" i="812"/>
  <c r="M27" i="812"/>
  <c r="Q27" i="812" s="1"/>
  <c r="Q24" i="812"/>
  <c r="F269" i="316" l="1"/>
  <c r="J269" i="316" l="1"/>
  <c r="E159" i="316"/>
  <c r="G146" i="316" s="1"/>
  <c r="F198" i="316"/>
  <c r="J198" i="316" s="1"/>
  <c r="E249" i="316"/>
  <c r="I249" i="316" s="1"/>
  <c r="G151" i="316"/>
  <c r="J282" i="316"/>
  <c r="E272" i="316"/>
  <c r="C272" i="316"/>
  <c r="D252" i="316"/>
  <c r="B252" i="316"/>
  <c r="J234" i="316"/>
  <c r="E201" i="316"/>
  <c r="C201" i="316"/>
  <c r="D162" i="316"/>
  <c r="B162" i="316"/>
  <c r="K153" i="316"/>
  <c r="E153" i="316"/>
  <c r="G272" i="316"/>
  <c r="H151" i="316"/>
  <c r="K150" i="316"/>
  <c r="H150" i="316"/>
  <c r="G150" i="316"/>
  <c r="K149" i="316"/>
  <c r="F252" i="316" s="1"/>
  <c r="H149" i="316"/>
  <c r="K148" i="316"/>
  <c r="G237" i="316" s="1"/>
  <c r="H237" i="316" s="1"/>
  <c r="H148" i="316"/>
  <c r="G148" i="316"/>
  <c r="K147" i="316"/>
  <c r="G201" i="316" s="1"/>
  <c r="H147" i="316"/>
  <c r="K146" i="316"/>
  <c r="F162" i="316" s="1"/>
  <c r="H146" i="316"/>
  <c r="H153" i="316" l="1"/>
  <c r="G147" i="316"/>
  <c r="I159" i="316"/>
  <c r="G149" i="316"/>
  <c r="G153" i="316" l="1"/>
</calcChain>
</file>

<file path=xl/sharedStrings.xml><?xml version="1.0" encoding="utf-8"?>
<sst xmlns="http://schemas.openxmlformats.org/spreadsheetml/2006/main" count="2637" uniqueCount="1206">
  <si>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</si>
  <si>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</si>
  <si>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</si>
  <si>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</si>
  <si>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</si>
  <si>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</si>
  <si>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</si>
  <si>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</si>
  <si>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</si>
  <si>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</si>
  <si>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</si>
  <si>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</si>
  <si>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</si>
  <si>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</si>
  <si>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</si>
  <si>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</si>
  <si>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</si>
  <si>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</si>
  <si>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</si>
  <si>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</si>
  <si>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</si>
  <si>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</si>
  <si>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</si>
  <si>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</si>
  <si>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</si>
  <si>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</si>
  <si>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</si>
  <si>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</si>
  <si>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</si>
  <si>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</si>
  <si>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</si>
  <si>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</si>
  <si>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</si>
  <si>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</si>
  <si>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</si>
  <si>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</si>
  <si>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</si>
  <si>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</si>
  <si>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</si>
  <si>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</si>
  <si>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</si>
  <si>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</si>
  <si>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</si>
  <si>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</si>
  <si>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</si>
  <si>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</si>
  <si>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</si>
  <si>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</si>
  <si>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</si>
  <si>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</si>
  <si>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</si>
  <si>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</si>
  <si>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</si>
  <si>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</si>
  <si>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</si>
  <si>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</si>
  <si>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</si>
  <si>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</si>
  <si>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</si>
  <si>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</si>
  <si>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</si>
  <si>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</si>
  <si>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</si>
  <si>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</si>
  <si>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</si>
  <si>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</si>
  <si>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</si>
  <si>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</si>
  <si>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</si>
  <si>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</si>
  <si>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</si>
  <si>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</si>
  <si>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</si>
  <si>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</si>
  <si>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</si>
  <si>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</si>
  <si>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</si>
  <si>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</si>
  <si>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</si>
  <si>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</si>
  <si>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</si>
  <si>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</si>
  <si>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</si>
  <si>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</si>
  <si>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</si>
  <si>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</si>
  <si>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</si>
  <si>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</si>
  <si>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</si>
  <si>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</si>
  <si>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</si>
  <si>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</si>
  <si>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</si>
  <si>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</si>
  <si>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</si>
  <si>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</si>
  <si>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</si>
  <si>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</si>
  <si>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</si>
  <si>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</si>
  <si>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</si>
  <si>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</si>
  <si>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</si>
  <si>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</si>
  <si>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</si>
  <si>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</si>
  <si>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</si>
  <si>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</si>
  <si>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</si>
  <si>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</si>
  <si>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</si>
  <si>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</si>
  <si>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</si>
  <si>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</si>
  <si>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</si>
  <si>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</si>
  <si>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</si>
  <si>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</si>
  <si>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</si>
  <si>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</si>
  <si>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</si>
  <si>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</si>
  <si>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</si>
  <si>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</si>
  <si>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</si>
  <si>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</si>
  <si>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</si>
  <si>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</si>
  <si>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 xml:space="preserve">REHABILITACIÓN UF2.2, REHABILITACIÓN UF4.2 Y MEJORAMIENTO UF 1 Y UF2.1 </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</si>
  <si>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</si>
  <si>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</si>
  <si>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</si>
  <si>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</si>
  <si>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</si>
  <si>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</si>
  <si>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</si>
  <si>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</si>
  <si>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</si>
  <si>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</si>
  <si>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</si>
  <si>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</si>
  <si>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</si>
  <si>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</si>
  <si>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</si>
  <si>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</si>
  <si>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</si>
  <si>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</si>
  <si>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</si>
  <si>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</si>
  <si>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</si>
  <si>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</si>
  <si>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</si>
  <si>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</si>
  <si>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</si>
  <si>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</si>
  <si>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</si>
  <si>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</si>
  <si>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</si>
  <si>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</si>
  <si>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</si>
  <si>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</si>
  <si>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</si>
  <si>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</si>
  <si>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</si>
  <si>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</si>
  <si>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</si>
  <si>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</si>
  <si>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</si>
  <si>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</si>
  <si>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</si>
  <si>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</si>
  <si>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</si>
  <si>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</si>
  <si>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</si>
  <si>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</si>
  <si>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</si>
  <si>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</si>
  <si>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</si>
  <si>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</si>
  <si>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</si>
  <si>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</si>
  <si>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</si>
  <si>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</si>
  <si>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</si>
  <si>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</si>
  <si>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</si>
  <si>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</si>
  <si>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</si>
  <si>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</si>
  <si>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</si>
  <si>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</si>
  <si>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</si>
  <si>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</si>
  <si>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</si>
  <si>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</si>
  <si>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</si>
  <si>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</si>
  <si>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</si>
  <si>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</si>
  <si>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</si>
  <si>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</si>
  <si>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</si>
  <si>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</si>
  <si>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</si>
  <si>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</si>
  <si>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</si>
  <si>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</si>
  <si>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</si>
  <si>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</si>
  <si>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</si>
  <si>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</si>
  <si>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</si>
  <si>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</si>
  <si>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</si>
  <si>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</si>
  <si>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</si>
  <si>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</si>
  <si>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</si>
  <si>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</si>
  <si>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</si>
  <si>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</si>
  <si>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</si>
  <si>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</si>
  <si>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</si>
  <si>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</si>
  <si>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</si>
  <si>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</si>
  <si>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</si>
  <si>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</si>
  <si>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</si>
  <si>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</si>
  <si>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</si>
  <si>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</si>
  <si>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</si>
  <si>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</si>
  <si>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</si>
  <si>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</si>
  <si>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</si>
  <si>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</si>
  <si>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6 de septiembre-2017</t>
  </si>
  <si>
    <t>AGOSTO-2017</t>
  </si>
  <si>
    <t>Giro 17</t>
  </si>
  <si>
    <t>9 de octubre-2017</t>
  </si>
  <si>
    <t>septiembre-2017</t>
  </si>
  <si>
    <t>Giro 18</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</si>
  <si>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</si>
  <si>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</si>
  <si>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</si>
  <si>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</si>
  <si>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</si>
  <si>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</si>
  <si>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</si>
  <si>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</si>
  <si>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</si>
  <si>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</si>
  <si>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</si>
  <si>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</si>
  <si>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</si>
  <si>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</si>
  <si>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</si>
  <si>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</si>
  <si>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</si>
  <si>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</si>
  <si>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</si>
  <si>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</si>
  <si>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</si>
  <si>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</si>
  <si>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</si>
  <si>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</si>
  <si>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</si>
  <si>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enero-29-2016</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</si>
  <si>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</si>
  <si>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</si>
  <si>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</si>
  <si>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</si>
  <si>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</si>
  <si>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</si>
  <si>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</si>
  <si>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</si>
  <si>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</si>
  <si>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</si>
  <si>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</si>
  <si>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</si>
  <si>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</si>
  <si>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</si>
  <si>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</si>
  <si>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</si>
  <si>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</si>
  <si>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</si>
  <si>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</si>
  <si>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</si>
  <si>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</si>
  <si>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</si>
  <si>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</si>
  <si>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</si>
  <si>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</si>
  <si>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</si>
  <si>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</si>
  <si>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</si>
  <si>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</si>
  <si>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</si>
  <si>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</si>
  <si>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</si>
  <si>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</si>
  <si>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</si>
  <si>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</si>
  <si>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</si>
  <si>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</si>
  <si>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</si>
  <si>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</si>
  <si>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</si>
  <si>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</si>
  <si>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</si>
  <si>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</si>
  <si>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</si>
  <si>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</si>
  <si>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</si>
  <si>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</si>
  <si>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03/12/2017 y 11 de dic-2017</t>
  </si>
  <si>
    <t>incumplido por fecha</t>
  </si>
  <si>
    <t>9 y 10 de enero de 2018</t>
  </si>
  <si>
    <t>enero-2018</t>
  </si>
  <si>
    <t>feb-2018</t>
  </si>
  <si>
    <t>Giro 19</t>
  </si>
  <si>
    <t>Giro 20</t>
  </si>
  <si>
    <t>Giro 21</t>
  </si>
  <si>
    <t>Giro 22</t>
  </si>
  <si>
    <t>Giro 23</t>
  </si>
  <si>
    <t>REGISTRO FOTOGRÁFICO</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</si>
  <si>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</si>
  <si>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</si>
  <si>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</si>
  <si>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</si>
  <si>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</si>
  <si>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</si>
  <si>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</si>
  <si>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</si>
  <si>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</si>
  <si>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</si>
  <si>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</si>
  <si>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</si>
  <si>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</si>
  <si>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</si>
  <si>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</si>
  <si>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</si>
  <si>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</si>
  <si>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</si>
  <si>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</si>
  <si>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</si>
  <si>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</si>
  <si>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</si>
  <si>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Ficha Social aprobada</t>
  </si>
  <si>
    <t>Ficha Social no aprobada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</si>
  <si>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</si>
  <si>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</si>
  <si>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</si>
  <si>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</si>
  <si>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</si>
  <si>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</si>
  <si>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</si>
  <si>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</si>
  <si>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</si>
  <si>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</si>
  <si>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</si>
  <si>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</si>
  <si>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</si>
  <si>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</si>
  <si>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</si>
  <si>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</si>
  <si>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</si>
  <si>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</si>
  <si>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</si>
  <si>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</si>
  <si>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</si>
  <si>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</si>
  <si>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</si>
  <si>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</si>
  <si>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</si>
  <si>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</si>
  <si>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</si>
  <si>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</si>
  <si>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</si>
  <si>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</si>
  <si>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</si>
  <si>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</si>
  <si>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</si>
  <si>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</si>
  <si>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</si>
  <si>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</si>
  <si>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</si>
  <si>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</si>
  <si>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</si>
  <si>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</si>
  <si>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</si>
  <si>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</si>
  <si>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</si>
  <si>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</si>
  <si>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</si>
  <si>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</si>
  <si>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</si>
  <si>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</si>
  <si>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</si>
  <si>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</si>
  <si>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</si>
  <si>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</si>
  <si>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</si>
  <si>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</si>
  <si>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octub- 11-2018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</si>
  <si>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</si>
  <si>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</si>
  <si>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</si>
  <si>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</si>
  <si>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</si>
  <si>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</si>
  <si>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</si>
  <si>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</si>
  <si>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</si>
  <si>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</si>
  <si>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</si>
  <si>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</si>
  <si>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soporte contractual</t>
  </si>
  <si>
    <t>MASC</t>
  </si>
  <si>
    <t>nov-2018</t>
  </si>
  <si>
    <t>Aporte de Dic-2018</t>
  </si>
  <si>
    <t>aporte enero -30-2019</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</si>
  <si>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</si>
  <si>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</si>
  <si>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</si>
  <si>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</si>
  <si>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</si>
  <si>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</si>
  <si>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</si>
  <si>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</si>
  <si>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</si>
  <si>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</si>
  <si>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</si>
  <si>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</si>
  <si>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</si>
  <si>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</si>
  <si>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</si>
  <si>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</si>
  <si>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</si>
  <si>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</si>
  <si>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</si>
  <si>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</si>
  <si>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</si>
  <si>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</si>
  <si>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</si>
  <si>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</si>
  <si>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</si>
  <si>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</si>
  <si>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</si>
  <si>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</si>
  <si>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</si>
  <si>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</si>
  <si>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</si>
  <si>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</si>
  <si>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</si>
  <si>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</si>
  <si>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</si>
  <si>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</si>
  <si>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</si>
  <si>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</si>
  <si>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</si>
  <si>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</si>
  <si>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</si>
  <si>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</si>
  <si>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</si>
  <si>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</si>
  <si>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</si>
  <si>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</si>
  <si>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</si>
  <si>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</si>
  <si>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</si>
  <si>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</si>
  <si>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</si>
  <si>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</si>
  <si>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</si>
  <si>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</si>
  <si>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</si>
  <si>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</si>
  <si>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</si>
  <si>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</si>
  <si>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</si>
  <si>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</si>
  <si>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</si>
  <si>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</si>
  <si>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</si>
  <si>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</si>
  <si>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</si>
  <si>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</si>
  <si>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</si>
  <si>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</si>
  <si>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</si>
  <si>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</si>
  <si>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</si>
  <si>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</si>
  <si>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</si>
  <si>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</si>
  <si>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</si>
  <si>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</si>
  <si>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</si>
  <si>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</si>
  <si>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</si>
  <si>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</si>
  <si>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</si>
  <si>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</si>
  <si>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</si>
  <si>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</si>
  <si>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</si>
  <si>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</si>
  <si>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</si>
  <si>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</si>
  <si>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ESTACIÓN O PLAYA DE PEAJES</t>
  </si>
  <si>
    <t>Ampliación Puente La Muñoz II UF2.1</t>
  </si>
  <si>
    <t>Ampliación Puente La Guaracú II UF2.1</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</si>
  <si>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</si>
  <si>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</si>
  <si>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</si>
  <si>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</si>
  <si>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</si>
  <si>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</si>
  <si>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</si>
  <si>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</si>
  <si>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</si>
  <si>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</si>
  <si>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Ampliación Puente El Sapo UF2.1</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</si>
  <si>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</si>
  <si>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</si>
  <si>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</si>
  <si>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</si>
  <si>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</si>
  <si>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</si>
  <si>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</si>
  <si>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</si>
  <si>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</si>
  <si>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</si>
  <si>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</si>
  <si>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</si>
  <si>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</si>
  <si>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</si>
  <si>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</si>
  <si>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</si>
  <si>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</si>
  <si>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</si>
  <si>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</si>
  <si>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</si>
  <si>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</si>
  <si>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</si>
  <si>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</si>
  <si>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</si>
  <si>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</si>
  <si>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</si>
  <si>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</si>
  <si>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</si>
  <si>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</si>
  <si>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</si>
  <si>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</si>
  <si>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</si>
  <si>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</si>
  <si>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</si>
  <si>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</si>
  <si>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</si>
  <si>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</si>
  <si>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</si>
  <si>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</si>
  <si>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</si>
  <si>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</si>
  <si>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</si>
  <si>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10 de octubre 2019</t>
  </si>
  <si>
    <t>Cumplió los fondeos los esta realizando anticipadamente</t>
  </si>
  <si>
    <t>Aporte anual 2019</t>
  </si>
  <si>
    <t xml:space="preserve">El presupuesto actualizado de redes húmedas obtiene el concepto de NO objeción. </t>
  </si>
  <si>
    <t>Sep-2019</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</si>
  <si>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</si>
  <si>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</si>
  <si>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t>Dic-2019</t>
  </si>
  <si>
    <t>E</t>
  </si>
  <si>
    <t xml:space="preserve">                                                            TOTAL APORTES EQUITY</t>
  </si>
  <si>
    <t>P</t>
  </si>
  <si>
    <t>IS</t>
  </si>
  <si>
    <t>SC</t>
  </si>
  <si>
    <t>CA</t>
  </si>
  <si>
    <t>R</t>
  </si>
  <si>
    <t>VF</t>
  </si>
  <si>
    <t>APORTE 2019</t>
  </si>
  <si>
    <t>NOV/2019</t>
  </si>
  <si>
    <t>Cumplido</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</si>
  <si>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</si>
  <si>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</si>
  <si>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</si>
  <si>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t>Ampliación Puente La Guaira UF2.1</t>
  </si>
  <si>
    <t xml:space="preserve">Observaciones: </t>
  </si>
  <si>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</si>
  <si>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</si>
  <si>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</si>
  <si>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</si>
  <si>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</si>
  <si>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</si>
  <si>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</si>
  <si>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</si>
  <si>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</si>
  <si>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ÉPSILON 4G</t>
  </si>
  <si>
    <t>Traslado de redes Húmedas UF1 y UF3</t>
  </si>
  <si>
    <t>FECHA APROBACIÓN</t>
  </si>
  <si>
    <t>31 ENERO DE 2020</t>
  </si>
  <si>
    <t>PK 0+160</t>
  </si>
  <si>
    <t>PK 3+300</t>
  </si>
  <si>
    <t>PK 11+700 Zona del retorno # 1</t>
  </si>
  <si>
    <t>Concretos premezclados</t>
  </si>
  <si>
    <t xml:space="preserve">Las plantas concreteras del PK 13 y del PK 1+200 harán la fabricación de: concretos lanzados, concretos estructurales, morteros de inyección y los concretos simples; según los requerimientos de cada uno de los frentes activos. </t>
  </si>
  <si>
    <t>ACTIVIDADES CRÍTICAS SEGÚN ANEXO #1 DE MAR 1, POR LA CUARENTENA DEL COVID-19</t>
  </si>
  <si>
    <t>PK 24+300 CD - Box # 106</t>
  </si>
  <si>
    <t>Trabajos mecánicos para encoles y encausamiento, a fin de evitar inundación - Sitio Piedras Verdes</t>
  </si>
  <si>
    <t>PK 27+400 CD - Box # 126</t>
  </si>
  <si>
    <t>Unidad Funcional 4,1 - Rehabilitación Sector 4.1 Venecia - Peñalisa (Salgar) 8,8 KM</t>
  </si>
  <si>
    <t>Acopio y trasiego de material de descombro traído de los portales del nuevo túnel.</t>
  </si>
  <si>
    <t>PK 0+700</t>
  </si>
  <si>
    <t>o CCO del TUNEL</t>
  </si>
  <si>
    <t>MOVIMIENTO TIERRA o MATERIAL DE DESCOMBRO</t>
  </si>
  <si>
    <t>TEMAS DE CONTROL EN EL PERIODO PUENTES</t>
  </si>
  <si>
    <t>FOTO 3</t>
  </si>
  <si>
    <t>FOTO 4</t>
  </si>
  <si>
    <t>FOTO 5</t>
  </si>
  <si>
    <t>FOTO 6</t>
  </si>
  <si>
    <t xml:space="preserve">Acopio de material de rezaga, portal Santafe. </t>
  </si>
  <si>
    <t>PK 9+200</t>
  </si>
  <si>
    <t>PK 17+300</t>
  </si>
  <si>
    <t>PK 18+800</t>
  </si>
  <si>
    <t>PK 24+150</t>
  </si>
  <si>
    <t>PK 25+050</t>
  </si>
  <si>
    <t>PK 28+800</t>
  </si>
  <si>
    <t>UF-1.0</t>
  </si>
  <si>
    <t>UF-2.1</t>
  </si>
  <si>
    <t>UF-3.0</t>
  </si>
  <si>
    <t>Puente PK21+220 UF2.1. Vista panorámica. Infraestructura terminada</t>
  </si>
  <si>
    <t>31  ENERO DE 2020</t>
  </si>
  <si>
    <t>6'0%</t>
  </si>
  <si>
    <t>PK 24+400/700 CD</t>
  </si>
  <si>
    <t>Retorno #2</t>
  </si>
  <si>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</si>
  <si>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t>Aprobados</t>
  </si>
  <si>
    <t>No Aprobados</t>
  </si>
  <si>
    <t>Avalúos Preliminares Aprobados</t>
  </si>
  <si>
    <t>Avalúos Preliminares No Aprobados</t>
  </si>
  <si>
    <r>
      <t xml:space="preserve">De acuerdo con el programa de trabajo presentado por el concesionario para la </t>
    </r>
    <r>
      <rPr>
        <b/>
        <sz val="11"/>
        <rFont val="Arial"/>
        <family val="2"/>
      </rPr>
      <t>UF3.1.B</t>
    </r>
    <r>
      <rPr>
        <sz val="11"/>
        <rFont val="Arial"/>
        <family val="2"/>
      </rPr>
      <t>, el concesionario continuó actividades de excavación por el sistema  de  perforación y voladura, del túnel principal en el Portal Medellín, sin atrasos evidentes.</t>
    </r>
  </si>
  <si>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</si>
  <si>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</si>
  <si>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</si>
  <si>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</si>
  <si>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</si>
  <si>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</si>
  <si>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</si>
  <si>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 xml:space="preserve">Talud en rehabilitación </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</si>
  <si>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</si>
  <si>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</si>
  <si>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</si>
  <si>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</si>
  <si>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</si>
  <si>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Programa 1. Atención al usuario.</t>
  </si>
  <si>
    <t>Redes de drenajes superficiales, paisajismo, revegetalización etc.</t>
  </si>
  <si>
    <t>PK 22+430/480 CI</t>
  </si>
  <si>
    <t>Puente PK 0+930 UF 1. Acabados de defensas tipo New Jersey, ambos costados.</t>
  </si>
  <si>
    <t>,</t>
  </si>
  <si>
    <t>PK 5+720</t>
  </si>
  <si>
    <t xml:space="preserve">PK 14+700 </t>
  </si>
  <si>
    <t>PK 18+000</t>
  </si>
  <si>
    <t>Zona anexa al retorno # 1</t>
  </si>
  <si>
    <t>Boxculvert # 106</t>
  </si>
  <si>
    <t>PK 22+000</t>
  </si>
  <si>
    <t>PK 27+000</t>
  </si>
  <si>
    <t xml:space="preserve">PK9+580 - UF3.1D - Excavación a partir del punto de entronque, galería peatonal N°1. Túnel en funcionamiento. </t>
  </si>
  <si>
    <t xml:space="preserve">PK10+074 - UF3.1D - Excavación a partir del punto de entronque, galería vehicular N°1. Túnel en funcionamiento. </t>
  </si>
  <si>
    <t xml:space="preserve">PK10+545 - UF3.1D - Excavación a partir del punto de entronque, galería peatonal N°2. Túnel en funcionamiento. </t>
  </si>
  <si>
    <t xml:space="preserve">PK11+054 - UF3.1D - Excavación a partir del punto de entronque, galería peatonal N°3. Túnel en funcionamiento. </t>
  </si>
  <si>
    <t xml:space="preserve">PK12+024 - UF3.1D - Excavación a partir del punto de entronque, galería peatonal N°4. Túnel en funcionamiento. </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</si>
  <si>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</si>
  <si>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Frente Inactivo.</t>
    </r>
    <r>
      <rPr>
        <sz val="11"/>
        <color theme="1"/>
        <rFont val="Arial"/>
        <family val="2"/>
      </rPr>
      <t xml:space="preserve">
Se construye losa en concreto reforzado para la unión entre los puentes PK8+705 y PK8+800.</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</si>
  <si>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Frente inactivo.</t>
    </r>
    <r>
      <rPr>
        <sz val="11"/>
        <color theme="1"/>
        <rFont val="Arial"/>
        <family val="2"/>
      </rPr>
      <t xml:space="preserve">
El avance en excavación y construcción de anillos es del 69,1%</t>
    </r>
  </si>
  <si>
    <t>Puente PK 0+930 UF 1. Vista panorámica Puente construido.</t>
  </si>
  <si>
    <t>Puente PK 1+440 UF 1-  Vista panorámica Puente construido.</t>
  </si>
  <si>
    <t>Puente PK 17+205 UF 1- Vista panorámica avance construcción Puente.</t>
  </si>
  <si>
    <t xml:space="preserve">Seguimiento semanal  PQRS del proyecto </t>
  </si>
  <si>
    <t>ACTIVIDADES CRÍTICAS SEGÚN ANEXO #1 DE MAR 1 POR LA CUARENTENA DEL COVID-19</t>
  </si>
  <si>
    <t>Drenajes longitudinales</t>
  </si>
  <si>
    <t>Cortes en taludes, perfilados - Granulares  -  CI</t>
  </si>
  <si>
    <t xml:space="preserve">PK 15+300 </t>
  </si>
  <si>
    <t>Cortes / Llenos / Curado de granulares  -  CD</t>
  </si>
  <si>
    <t>PK 14+900</t>
  </si>
  <si>
    <t>ODT # 063 - CD</t>
  </si>
  <si>
    <t>PK 29+400</t>
  </si>
  <si>
    <t>Construcción canaleta perimetral -CD</t>
  </si>
  <si>
    <t>Puente PK 17+205 UF 1- Vista panorámica avance construcción Puente. Infraestructura terminada.</t>
  </si>
  <si>
    <t xml:space="preserve">PK11+544 - UF3.1D - Excavación a partir del punto de entronque, galería vehicular N°2. Túnel en funcionamiento. </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</si>
  <si>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</si>
  <si>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</si>
  <si>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</si>
  <si>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</si>
  <si>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</si>
  <si>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</si>
  <si>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</si>
  <si>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Llenos y demoliciones - CI</t>
  </si>
  <si>
    <t>PK 7+800/900</t>
  </si>
  <si>
    <t>PK 15+400</t>
  </si>
  <si>
    <t xml:space="preserve">PK 31+000 </t>
  </si>
  <si>
    <t>PK 31+250</t>
  </si>
  <si>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</si>
  <si>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t>Ampliación Puente 3 La Cola UF1</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</si>
  <si>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</si>
  <si>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</si>
  <si>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</si>
  <si>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</si>
  <si>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</si>
  <si>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PK 1+050</t>
  </si>
  <si>
    <t>PK 1+500</t>
  </si>
  <si>
    <t>PK 1+800</t>
  </si>
  <si>
    <t>Aplicación de granulares y capa asfáltica intermedia - CI</t>
  </si>
  <si>
    <t>Muro # 037 - TA</t>
  </si>
  <si>
    <t>Muro # 072 - HA</t>
  </si>
  <si>
    <t>Lleno estructural - CI</t>
  </si>
  <si>
    <t>Corte talud (perfilación) - CD</t>
  </si>
  <si>
    <t>Inactivo. 
Se fundieron muros del disipador con su bajante para el canal de drenaje perimetral. Se fundió también el disipador intermedio con cuneta que descarga en canal perimetral.</t>
  </si>
  <si>
    <t>PK 20+650</t>
  </si>
  <si>
    <t>Terraplén y Drenajes - CD</t>
  </si>
  <si>
    <t>Trabajos de excavación, de llenos - Reconstrucción de box - Sitio cercano a la planta de asfaltos.</t>
  </si>
  <si>
    <t>Colocación de capa asfáltica MSC-25 + Construcción canal perimetral - CD</t>
  </si>
  <si>
    <t>PK 30+500 CI</t>
  </si>
  <si>
    <t>Reforzamiento de talud</t>
  </si>
  <si>
    <t>PK 0+480</t>
  </si>
  <si>
    <t>EXCAVACION,  LLENOS Y DRENAJE - CD</t>
  </si>
  <si>
    <t>SEGURIDAD VIAL</t>
  </si>
  <si>
    <t>PK 0+950</t>
  </si>
  <si>
    <t>Aplicación de capa asfáltica - Drenajes</t>
  </si>
  <si>
    <t>PK 10+750</t>
  </si>
  <si>
    <t>PK 19+200  CD</t>
  </si>
  <si>
    <t>PK 18+400  CI</t>
  </si>
  <si>
    <t>Lleno y compactación - CD
Sector Villa del Marques / Sindelhato</t>
  </si>
  <si>
    <t>TRABAJOS FINALIZADOS EL 29 DE MAYO DEL 2020</t>
  </si>
  <si>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</si>
  <si>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Instalación acero de refuerzo Viga Cabezal y se funde. Instalación acero de refuerzo y encofrado cuerpo del Estribo, pedestales y topes sísmicos. y se funde. Instalación acero de refuerzo, encofrado y fundida de muro aleta costado izquierdo.</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</si>
  <si>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Instalación acero de refuerzo losa de aproximación Estribo 2 y se funde.</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</si>
  <si>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Frente Inactivo.</t>
    </r>
  </si>
  <si>
    <t>Puente PK 0+160 UF 1- Defensa tipo New Jersey terminadas.</t>
  </si>
  <si>
    <t>Puente PK 8+800 UF 1-   PILA 5. Demolición parcial de viga cabezal.</t>
  </si>
  <si>
    <t>Puente PK 20+680 UF 2.1   PILA 2. Se funde viga cabezal, encofrado de pedestales y topes sísmicos.</t>
  </si>
  <si>
    <t xml:space="preserve">PK12+485 - UF3.1D - Excavación a partir del punto de entronque, galería peatonal N°5. Túnel en funcionamiento. </t>
  </si>
  <si>
    <t xml:space="preserve">PK12+905 - UF3.1D - Excavación a partir del punto de entronque, galería vehicular N°3. Túnel en funcionamiento. </t>
  </si>
  <si>
    <t>Programa 2. Capacitación personal vinculado al proyecto.</t>
  </si>
  <si>
    <t>Lugar: CCO Santa fe, Seguimiento PQRS del proyecto.</t>
  </si>
  <si>
    <t>REUNIONES/ACTIVIDADES</t>
  </si>
  <si>
    <t>PK</t>
  </si>
  <si>
    <t xml:space="preserve">Retorno vial, La Aldea. </t>
  </si>
  <si>
    <t>Box Doña Rosa - Excavación mecánica, muro escollera</t>
  </si>
  <si>
    <t>PK 16+300</t>
  </si>
  <si>
    <t>Hay cortes mecánicos en la base del talud (buscando cota de sub rasante) a fin de hacer la caja para colocar pétreos seleccionados. También se sigue realizando la instalación de malla y concreto lanzado en la parte alta de talud. Se colocan pernos pasivos de anclaje con malla 3 x 3 m., y L= 9 m.  Se les realizan inyecciones con morteros de cemento. El talud perfilado tendrá 2 fases de corte, con berma intermedia. El talud superior con pendiente 1: 1.3 y el talud inferior tendrá una pendiente 1:1. Hacia el PK mayor continua corte mecánico y retiro de material, en la base del talud. Sector cerca a la Guaracú I y con dirección a San Jerónimo. Lluvias afectan trabajos de cortes, explanación y perfilado.</t>
  </si>
  <si>
    <t>ZODME 10A</t>
  </si>
  <si>
    <t>PK 21+600 CD</t>
  </si>
  <si>
    <t>Corte de talud</t>
  </si>
  <si>
    <t>PK 24+600 (o PR 14+000)</t>
  </si>
  <si>
    <t>Talud protegido - Pernos, CI</t>
  </si>
  <si>
    <t>PK 27+400</t>
  </si>
  <si>
    <t>PK 0+650/700 CI</t>
  </si>
  <si>
    <t>OBSERVACIONES: El Predio MAR1_UF2_171 se afectó nuevamente con oficio 02-01-20200617001734</t>
  </si>
  <si>
    <t xml:space="preserve">
Para la UF3.1.B  Se continuó  la excavación por medios Mixto (excavación mecánica y perforación y voladura), del túnel  principal,  sin atrasos evidentes.
</t>
  </si>
  <si>
    <t xml:space="preserve">PK13+430 - UF3.1D - Construcción galería peatonal N°6. Túnel en funcionamiento. </t>
  </si>
  <si>
    <t>Inactivo. 
La plataforma presenta varios agrietamientos en su parte media, hacia el PK menor y en proximidades o contacto con el talud de corte. Hacia el PK menor hay agrietamientos mayores que mueren en la pata del talud de terraplén; se observa el rasgado de los materiales geosinteticos utilizados en el empaquetamiento del terraplén. Lluvias seguirán afectando tal situación hasta llegar nuevamente a su colapso.</t>
  </si>
  <si>
    <t>Después de colocada la estructura granular del pavimento flexible, se procedió a la imprimación de granulares utilizando emulsión asfáltica de curado lento y a la colocación de la capa intermedia de MSC-25. También se realiza la construcción de la vía veredal en su parte anexa mas baja. Se continuo la construcción del box culvert # 067, se fundió la placa aérea. Se encuentra pendiente iniciar la construcción de los filtros laterales, su impermeabilización y los llenos laterales. Sector La Bloquera.</t>
  </si>
  <si>
    <t xml:space="preserve">Inactivo. 
Se fundieron concretos formando el cuerpo del Boxculvert. Tiene una sección hidráulica de 2.5 x 2.5 m., y es la prolongación del box existente. Se utilizaron cintas flexibles en PVC de 6.5" como juntas de sello primario, de juntas de construcción y dilatación en todo el cuerpo del box. Se procedió a aplicar pintura bituminosa negra y paneles de geodren planar. También se le construyen los filtros en sus costados (con geotextil NT + piedra filtro + 2 tubos en PVC ranurados de 4"). Esta pendiente sus llenos laterales y la posterior colocación de granulares seleccionados. Sector abajo de la Jungla. </t>
  </si>
  <si>
    <t>en adelante</t>
  </si>
  <si>
    <t>PK 17+800</t>
  </si>
  <si>
    <t>Llenos y redes ITS. - CD</t>
  </si>
  <si>
    <t>Excavación y Llenos (incluye talud perfilado) - CD</t>
  </si>
  <si>
    <t>Excavación / Rellenos de terraplén / Drenajes - CD</t>
  </si>
  <si>
    <t>PK 18+300  CI</t>
  </si>
  <si>
    <t>Corte, perfilado de talud + demoliciones</t>
  </si>
  <si>
    <t xml:space="preserve">Excavaciones mecánicas CI, como solución de la intersección en superficie - Boxculvert # 209 - Zona urbana de San Jerónimo </t>
  </si>
  <si>
    <t>PK 22+600</t>
  </si>
  <si>
    <t xml:space="preserve">Capa asfáltica - Demarcación horizontal </t>
  </si>
  <si>
    <t xml:space="preserve">Se funde muro y se empalma con tubería instalada para continuar desagüe perimetral, se instala tubería de 900 mm (en 35 und). Se trabaja en las ODT  # 139, # 140 y # 141. Se trabaja en buzón y disipador, se encofra para muros de descole de ODT# 139. Se continua construcción de cunetas laterales en ambas "nuevas" calzadas, serán de sección triangular; se utiliza concreto premezclado de 21 MPa. </t>
  </si>
  <si>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</si>
  <si>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</si>
  <si>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</si>
  <si>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</si>
  <si>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</si>
  <si>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</si>
  <si>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 TERMINADA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 TERMINADA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</si>
  <si>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</si>
  <si>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</si>
  <si>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t>
    </r>
    <r>
      <rPr>
        <sz val="11"/>
        <color rgb="FFFF0000"/>
        <rFont val="Arial"/>
        <family val="2"/>
      </rPr>
      <t xml:space="preserve"> Frente Inactivo.</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</si>
  <si>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t>
    </r>
    <r>
      <rPr>
        <sz val="11"/>
        <color rgb="FFFF0000"/>
        <rFont val="Arial"/>
        <family val="2"/>
      </rPr>
      <t>Frente Inactivo</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</si>
  <si>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Frente Inactivo.</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</si>
  <si>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</si>
  <si>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</si>
  <si>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</si>
  <si>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 TERMINADA</t>
    </r>
    <r>
      <rPr>
        <sz val="11"/>
        <color theme="1"/>
        <rFont val="Arial"/>
        <family val="2"/>
      </rPr>
      <t>: Construcción de los ESTRIBOS 1 y 2. Construcción de las PILAS 1, 2 y 3.
En cuanto a la</t>
    </r>
    <r>
      <rPr>
        <u/>
        <sz val="11"/>
        <color theme="1"/>
        <rFont val="Arial"/>
        <family val="2"/>
      </rPr>
      <t xml:space="preserve"> SUPERESTRUCTURA TERMINADA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</si>
  <si>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r>
      <rPr>
        <b/>
        <sz val="11"/>
        <color theme="1"/>
        <rFont val="Arial"/>
        <family val="2"/>
      </rPr>
      <t xml:space="preserve">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2: Instalación de cuatro Vigas prefabricadas sobre apoyos de neopreno. Construcción de diafragma.
Vano 3: Instalación de cuatro Vigas prefabricadas sobre apoyos de neopreno. Construcción de diafragma.</t>
    </r>
  </si>
  <si>
    <t>Puente PK 1+940 UF 1-  ESTRIBO 1. Se funde losa de aproximación.</t>
  </si>
  <si>
    <t>Puente PK 6+240 UF 1-  PILA 1. Elevación de caisson a nivel de Dado.</t>
  </si>
  <si>
    <t xml:space="preserve">Se continua la construcción del disipador escalonado por la margen del PK mayor (hasta el fondo de la cañada) y se termino la construcción de ODT con tubería Titan x 1500 mm. (# 008); pero habrá un buzón y un canal de conexión con la ODT existente. Los trabajos de demolición (viviendas / negocios sobre el PK 0+730) ya termino. Colocados los materiales (sub base y base granular), se procedió a colocar la mezcla intermedia asfáltica tipo MSC-25. Este tramo se unió con el frente de obra hacia el PK mayor. </t>
  </si>
  <si>
    <t>Colocación de granulares y capa asfáltica - CI</t>
  </si>
  <si>
    <t xml:space="preserve">Se trabaja en traslados de elementos prefabricados. Se realiza trabajos paisajísticos como la siembra de palmeras, que estaban en el PK 0+500. Se hace uso de una grúa. </t>
  </si>
  <si>
    <t>Reforzamiento y protección talud perfilado - Pavimento rígido, veredal</t>
  </si>
  <si>
    <t>Sobre el contorno del box se armaron los filtros laterales utilizando geotextil + tubos ranurados + piedra filtro. Hay acopio de material rocoso producto de la rezaga del túnel para iniciar un muro escollera. Se trabaja con CAT sobre orugas 320 D2L. Sector Doña Rosa.</t>
  </si>
  <si>
    <t>PK 12+850</t>
  </si>
  <si>
    <t>Corte + descapote mecánico  -  CI</t>
  </si>
  <si>
    <t>En la parte alta del talud (corona) se colocaron paneles de malla electrosoldada y se sigue aplicando concreto lanzado con e= 10 cm. Adicionalmente se realizan perforaciones para la colocación de pernos pasivos de anclaje y drenes en PVC. Hacia el PK mayor se realiza corte en busca del nivel de sub rasante; encontrándose allí piedras de gran tamaño. A un corto tramo se le coloco la capa intermedia de mezcla asfáltica tipo MSC-25. Se trabaja con CATs sobre orugas, volquetas y perforadora auto propulsada, también hay personal PARE / SIGA. Sector Tamarindos / Comfenalco.</t>
  </si>
  <si>
    <t>Se sigue acopiando material de rezaga o descombro del nuevo túnel, del Portal Santafé. Este material se extrae (del nuevo túnel con vehículos dumper), para luego ser llevado a la planta de trituración del PK 11+700.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hacia la Vda. La Volcana.</t>
  </si>
  <si>
    <t xml:space="preserve">Hay trabajos en superficie (con CAT sobre orugas) de lo que será la futura intersección en la zona urbana de San Jerónimo. Se canalizo un tramo de la Qda. La Muñoz I, utilizando tubería Titan x 1500 mm. Se funden para el box, tramos de losa de contra piso y de muros verticales  (utilizando concreto acelerado de 28 MPa, y sobre un concreto pobre o de limpieza de 14 MPa). Se instalan cortinas de aceros con el uso de varillas corrugadas desde # 4 a # 8 y Fy= 60 000 psi. Continua excavación para su alargue y se realiza instalación de la cimbra para armar hierros de la losa superior que tendrá un espesor de 50 cm. en la clave y de 70 cm en el patín. El box se construirá con un total de 5 módulos y sus dimensiones finales serán:  L = 90 m x H = 5.5 m "gálibo" x Ancho = 6. 0 m. La obra de canalización tendrá varios quiebres a fin de direccionar las aguas de la Qda. y entregarlas a su antiguo cause. </t>
  </si>
  <si>
    <t xml:space="preserve">Trabajos terminados.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Sobre la calzada opuesta se levanta pavimento "viejo" con el uso de pajarita y se instalan redes ITS. </t>
  </si>
  <si>
    <t xml:space="preserve">Se fundió losa superior del Box culvert. Se utilizo concreto premezclado de 28 MPa x 8" de asentamiento. Se le hizo la imprimación con pintura bituminosa negra. También se le construyen los sub drenes laterales. Para su encole se armaron hierros de la placa de piso y de las aletas, se utiliza acero corrugado con Fy= 60 000 psi. Por lo tanto se realizan llenos mecánicos seleccionados junto con el frente de obra del retorno #2. </t>
  </si>
  <si>
    <t>Se sigue realizando el lleno y extensión de material terreo y también se acondiciona el acceso a Sindelhato. Se realiza actividad de excavación para instalación de tubería transversal y de una tubería longitudinal x 900 mm uniendo las ODT´s # 112, 113 y 114. También se construyen buzones en la ODT # 112 y # 114. Se habilitan entradas (a un nivel mas bajo) para fincas sobre el CD. Este frente de obra utiliza equipos de construcción como: bulldozer CAT D6T + vibro Hamm + Pajarita.</t>
  </si>
  <si>
    <t>Actividad de perforación para pernos pasivos de anclaje con L= 9 m. También se coloca sobre la cara expuesta del talud, paneles de malla electrosoldada de acero (15x15x6). Se utiliza equipo suspendido. Sector Tierra Mítica.</t>
  </si>
  <si>
    <t>Demolición de carpeta de vía existente - Mezcla asfáltica intermedia MSC-25</t>
  </si>
  <si>
    <t>PK 0+530</t>
  </si>
  <si>
    <t>Sobre la pata del talud rehabilitado, se hace el acopio 'provisional' del material de rezaga que se extrae del nuevo túnel, portal Medellín; para después transportarlo a la planta de trituración ubicada en el PK 11+700 o en el PK 1+200. Se utiliza cargador, un Bobcat y muchas volquetas que lo extraen del túnel. Continuamente se transporta hacia la planta trituradora este material de descombro, para evitar excesiva altura en el patio de acopio y posible derrame hacia la vía en uso. Se adecua una sección de la vía para el paso vehicular y poder intervenir la CD. En el acopio se trabaja con personal PARE/SIGA</t>
  </si>
  <si>
    <t>UF 2.2 - PR 60+400. DESVÍO POR TRABAJOS DEL TÚNEL DEL TOYO.</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</si>
  <si>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</si>
  <si>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Se está realizando instalación de baranda metálica por ambos costados del puente. Instalación de anticorrocivo y pintura.</t>
    </r>
  </si>
  <si>
    <t>Puente PK 1+940 UF 1-  Vista panorámica Puente Construido.</t>
  </si>
  <si>
    <t>Puente PK 6+240 UF 1- PILA 2.  Instalación encofrado para losa superior de Dovela sobre Pila y Dovelas Nº1.</t>
  </si>
  <si>
    <t>Puente PK 7+920 UF 1- Módulos de defensas tipo New Jersey fundidos, ambos costados.</t>
  </si>
  <si>
    <t>Puente PK 7+920 UF 1-  Vista panorámica Puente construido.</t>
  </si>
  <si>
    <t>Puente PK 8+404 UF 1- ESTRIBO 2.Terminado para ambas calzadas, con aletas integradas.</t>
  </si>
  <si>
    <t xml:space="preserve">Puente PK 33+100 UF 2.1-  TRAMO 2--VIGAS.  Instalación de Vigas prefabricadas sobre apoyos de neopreno en vano 3.  </t>
  </si>
  <si>
    <t>Ampliación Puente PK18+700 UF2.1 La Muñóz II. Instalación de anticorrosivo baranda vehicular, carril derecho.</t>
  </si>
  <si>
    <t xml:space="preserve">Ampliación Puente PK18+700 UF2.1 La Muñóz II. Instalación de pintura epóxica baranda vehicular, carril izquierdo. </t>
  </si>
  <si>
    <r>
      <rPr>
        <b/>
        <sz val="12"/>
        <rFont val="Arial"/>
        <family val="2"/>
      </rPr>
      <t>Portal Medellín - segundo tubo Túnel Occidente</t>
    </r>
    <r>
      <rPr>
        <sz val="12"/>
        <rFont val="Arial"/>
        <family val="2"/>
      </rPr>
      <t xml:space="preserve">
Actividades de excavación por método de perforación y voladura + perfilado mecánicos) en túnel principal- Sección - completa, </t>
    </r>
    <r>
      <rPr>
        <sz val="12"/>
        <color rgb="FFFF0000"/>
        <rFont val="Arial"/>
        <family val="2"/>
      </rPr>
      <t>Tipo SB-3</t>
    </r>
    <r>
      <rPr>
        <sz val="12"/>
        <rFont val="Arial"/>
        <family val="2"/>
      </rPr>
      <t xml:space="preserve"> (Portal Medellín).
</t>
    </r>
  </si>
  <si>
    <r>
      <t xml:space="preserve">PK 27+800/28+220 - </t>
    </r>
    <r>
      <rPr>
        <sz val="10"/>
        <rFont val="Calibri"/>
        <family val="2"/>
        <scheme val="minor"/>
      </rPr>
      <t>Retiro de fibra óptica. ACT 46.</t>
    </r>
  </si>
  <si>
    <r>
      <rPr>
        <b/>
        <sz val="10"/>
        <rFont val="Calibri"/>
        <family val="2"/>
        <scheme val="minor"/>
      </rPr>
      <t xml:space="preserve">PK 27+800/28+220 </t>
    </r>
    <r>
      <rPr>
        <sz val="10"/>
        <rFont val="Calibri"/>
        <family val="2"/>
        <scheme val="minor"/>
      </rPr>
      <t>- Retiro de fibra óptica. ACT 46.</t>
    </r>
  </si>
  <si>
    <t>Programa 4. Información y participación comunitaria.</t>
  </si>
  <si>
    <t xml:space="preserve">1 y 2.1 </t>
  </si>
  <si>
    <t>Se procedió a extender y compactar los granulares seleccionados, se les realizo la imprimación y se coloco la capa intermedia asfáltica tipo MSC-25. Se utilizo un tren de pavimentación Dynapac. Posteriormente hubo reparaciones tipo reparcheo y la construcción de un subdren lateral.</t>
  </si>
  <si>
    <t>Después de realizar la colocación de la capa intermedia asfáltica, tipo MSC-25 se continua con la construcción de cunetas en concreto de sección triangular (o en L) con ancho de 1 m. Su sistema de construcción es por ajedrezado y con utilización de concreto pre mezclado. Sector planta #1 de concretos - La Volcana</t>
  </si>
  <si>
    <t xml:space="preserve">Se realizo la colocación de la capa intermedia de mezcla asfáltica tipo MSC-25 que incluyo un tramo para acceso a vía veredal. Se inicia la construcción de las cunetas laterales. También se incluye canal tipo cárcamo (con paneles de malla electrosoldada para la construcción de ODL # 178). Sector de La Volcana - Guayabal. </t>
  </si>
  <si>
    <t>PK 4+500</t>
  </si>
  <si>
    <t>Corte mecánico y preparación de fundación para muro en TA.</t>
  </si>
  <si>
    <t xml:space="preserve">Se inicia el corte mecánico de la zona para encontrar cota de fundación de un muro en TA. </t>
  </si>
  <si>
    <t xml:space="preserve">Finalizada la obra, el frente de obra se tiene como centro de acopio de materiales y estacionamiento de varios equipos de construcción. Hacia el PK menor se adiciona material seleccionado actuando como lleno del aproche del puente perdida de banca (estribo # 2).   </t>
  </si>
  <si>
    <t>Finalizada la obra, este lugar se tiene como centro de acopio de materiales y estacionamiento de varios equipos de construcción. Hay también acopio de vigas pretensadas para los puentes cercanos. Sobre el PK mayor se realizaron perforaciones sobre la cara del talud que da apoyo a la vía existente, se colocaran pernos pasivos se anclaje y drenes sub horizontales.</t>
  </si>
  <si>
    <t xml:space="preserve">Se adecua el terreno (mediante perfilación) para la construcción de cunetas en concreto. Sector Eutimio. Se realiza y acondiciona desvío vehicular por la nueva calzada. </t>
  </si>
  <si>
    <t>PK 8+400</t>
  </si>
  <si>
    <t>Perfilado de talud (fallado el pasado 22 de enero) - CD</t>
  </si>
  <si>
    <t xml:space="preserve">Se reinicia actividad de corte de material caído. Esto también sirve para acceder al estribo # 2 del nuevo puente. Sector de La Rochela </t>
  </si>
  <si>
    <t xml:space="preserve">Se ha terminado el perfilado del talud. Ahora, se realiza la consolidación del talud con la colocación de pernos pasivos de anclaje (con varillas corrugadas # 10 y de Fy= 60 000 psi) en una grid de 3 x 3 m. Después el cubrimiento y protección se hará con malla electrosoldada y concreto lanzado. Para la vía de acceso a la Vda. Mestizal alto, se continua la construcción del pavimento rígido que servirá para el acceso de particulares a la Vda. El carril de vía que se construye es de 3.0 m y el espesor de la placa de concreto es de 0.23 m. Se utiliza concreto premezclado con MR de 4.2 MPa. Sobre el costado Izq., se perfila el terreno para la construcción de un disipador longitudinal anexo al pavimento rígido. </t>
  </si>
  <si>
    <t>PK 10+200</t>
  </si>
  <si>
    <t>Corte de montaña rocosa - CI</t>
  </si>
  <si>
    <t>Se inicia corte mecánico de montaña en el sector de Piedra Negra.</t>
  </si>
  <si>
    <t>Inicia actividad de corte mecánico y retiro de material. También se realizan talas y descapotes. Se trabaja con personal PARE / SIGA. Sector Hostería Las Grutas</t>
  </si>
  <si>
    <t>Box # 072 + disipador  CD</t>
  </si>
  <si>
    <t xml:space="preserve">Continúan los trabajos de llenos en los costados laterales del disipador y en la parte alta sobre el box construido. Se esta utilizando material de rezaga proveniente del túnel. Se incluyeron terrazas para evitar el derrame de llenos sobre el disipador. Se trabaja con maquinaria pesada (bulldozer CAT  D6T y vibro Hamm).  Sobre la calzada opuesta (o PK 15+400 CI) se hizo corte mecánico de talud con tendido a una pendiente. Sector Carpintería  </t>
  </si>
  <si>
    <t xml:space="preserve">Se realizaron llenos mecánicos compactados. Se colocaron capas de material seleccionado y se instalaron redes ITS. Los granulares se imprimaron con emulsión asfáltica. También se procedió a colocar y extender la capa intermedia asfáltica, tipo MSC-25. </t>
  </si>
  <si>
    <t xml:space="preserve">Se realizo extendido de materiales seleccionados después de encontrada la cota de sub rasante. Hubo extendido con bulldozer y se compacta con vibro Hamm. Se utiliza material de rezaga proveniente del túnel. </t>
  </si>
  <si>
    <t>Actividad de lleno y compactación material (cerca a acceso hacia el conjunto residencial Palmeras 1). Ahí se realiza la construcción de la ODT # 077 x 900 mm. Sobre el talud del terraplén, se construyen cunetas (en concreto) sobre las bermas intermedias y bajantes. 
Hacia el PK menor o 18+350 se colocaron los granulares seleccionados que son los que componen la estructura del pavimento flexible, hubo imprimación en emulsión asfáltica lenta y se procedió a colocar la capa intermedia de mezcla asfáltica. Hubo excavación, construcción y tendido de tuberías para las redes ITS.  En el PK 18+800 se coloco tubería Titan acampanada x 900 mm., para construir la ODT # 079 pero debido al empate de trabajos entre UF-1.0 y UF-2.1 habrá que removerla y así empalmar en definitiva las rasantes del proyecto. Sector zona urbana de San Jerónimo.</t>
  </si>
  <si>
    <t>Corresponde a la planta de trituración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t>
  </si>
  <si>
    <t>Se realiza la construcción de filtros laterales utilizando geodren planar + tubería ranurada x 6" + piedra filtro. Los cortes sobre los taludes (en cajón) son frecuentemente interrumpidos debido a lluvias. Sector o Zona Urbana de San Jerónimo y limites con la UF-1.0</t>
  </si>
  <si>
    <t>Inactivo. 
Se continuara actividad de demolición de estructuras (negocios / viviendas) y corte talud con el uso de CAT sobre orugas. Permitirá dar espacio para el inicio de puente La Muñoz I (sobre el estribo # 1). Sector o Zona Urbana de San Jerónimo.</t>
  </si>
  <si>
    <t>PK 21+310</t>
  </si>
  <si>
    <t>Cunetas - CD</t>
  </si>
  <si>
    <t>Finaliza actividad de instalación de encofrado y  fundición de cunetas. Hay construcción de bordillo - tope llanta costado izquierdo de la calzada en construcción. También se realiza instalación de sub base y base granular a estribo # 1 o 21+500 del puente vehicular en construcción. Sector el Francés.</t>
  </si>
  <si>
    <t>Se continua actividad de excavación mecánica con el uso de martillo hidráulico montado sobre el brazo de excavadora CAT. Se aprovecha el corte para realizar la construcción de estribo # 1 del puente del PK 21+840. Sector Francés - Meloneras. Se trabaja con personal PARE / SIGA.</t>
  </si>
  <si>
    <t>Actividad de demarcación (pre punteo) para posterior desvió vehicular. Así se dará inicio a nuevos trabajos (a un largo trayecto) y realizar intervenciones sobre la calzada izquierda hoy en uso. Sector El Sapo - Meloneras.</t>
  </si>
  <si>
    <t xml:space="preserve">En la pata del terraplén se sigue construyendo un canal (tipo cárcamo) en concreto y utilizando paneles de malla electrosoldada. Para evitar la socavación del Rio Aurrá, pronto se construirán unos flexocretos. En otro sector y anexo al Marco en HA, se inicia la construcción de dos (2) muros en TA (# 058 y # 059).
Sobre la calzada nueva y en tramos de la vía existente (y con dirección hacia el PK menor), se realizo demarcación horizontal para realizar un desvío y poder dar aviso a los usuarios con vehículos que quieran dirigirse hacia Sopetrán o para tomar la vía antigua a San Jerónimo o viceversa. </t>
  </si>
  <si>
    <t xml:space="preserve">Sobre uno de los anillos se realiza el extendido de material seleccionado y su cereo (con motoniveladora CAT 140 M) para unir los trabajos con el Box de Piedras verdes. También se realiza actividad de paisajismo en los anillos viales del retorno. </t>
  </si>
  <si>
    <t>PK 25+740</t>
  </si>
  <si>
    <t>Corte talud - CD</t>
  </si>
  <si>
    <t>Se continua actividad de tala, corte y descapote para prolongación de tramo vial. Cerca a PR 14</t>
  </si>
  <si>
    <t>Finaliza actividad de inyección de pernos pasivos de anclaje.</t>
  </si>
  <si>
    <t xml:space="preserve">PK 25+800 </t>
  </si>
  <si>
    <t>Finaliza actividades de excavación manual e instalación de formaleta para cunetas triangulares de la CD.</t>
  </si>
  <si>
    <t>PK 25+985</t>
  </si>
  <si>
    <t>Drenaje - ODT # 121</t>
  </si>
  <si>
    <t>Finaliza actividad  de  construcción del buzón que unirá tramo de ODT existente con tramo de ODT # 121.</t>
  </si>
  <si>
    <t>Mezcla asfáltica intermedia - Drenajes</t>
  </si>
  <si>
    <t>Finaliza actividad de excavación mecánica y corte del talud. Se realizó la instalación de mezcla Asfáltica intermedia tipo MSC-25. Sector Ahuyamal
Sobre el tramo vial  se realiza también la construcción de  cunetas.
Se continua actividad de construcción de cunetas para conducir aguas a la ODT #125.</t>
  </si>
  <si>
    <t xml:space="preserve">Se realiza la conexión entre ODT´s tipo Box. Al tramo del box reconstruido se le construyen sus drenajes laterales previa impermeabizacion de sus paredes y la colocación de paneles de geodren planar (lamidren). Hacia el PK menor (o PK 26+300 CI), realizada la instalación de material de base granular y su imprimación, se coloco la capa intermedia asfáltica MSC- 25 y ahora se construyen cunetas triangulares, frente a la Zodme #16. El talud de corte "expuesto" de la Zodme fue recubierto con manto geosintética antierosión previa aplicación de una hidrosiembra.   </t>
  </si>
  <si>
    <t xml:space="preserve">Se continua  actividad de instalación de acero para canal perimetral y se funde su respectivo concreto de limpieza para el solado de la base (de 14 Mpa), hay colocación de encofrado. Se funden cunetas en bordes "internos" de las calzadas. </t>
  </si>
  <si>
    <t xml:space="preserve">Se culmino la extensión de la capa intermedia de mezcla asfáltica tipo MSC-25. Mediante la utilización de equipo y personal suspendido se coloca sobre la cara expuesta del talud (o K 30+760), pernos pasivos de anclaje de L = 3 m + paneles de malla electrosoldada de acero (15x15x6) + lagrimales en PVC con L= 1 m. Se tiene habilitado un solo carril para el transito automotor y esto ocasiona que se tenga personal PARE / SIGA en forma permanente. Sector La Laguna. </t>
  </si>
  <si>
    <t>PK 31+270</t>
  </si>
  <si>
    <t>Socavación causada por el Rio Cauca.  CD</t>
  </si>
  <si>
    <t>Se evidencia fallo sobre el costado derecho (con perdida de banca), por acción de las aguas del Rio Cuaca. Se ha afectado ODT # 160.</t>
  </si>
  <si>
    <t>Se reactiva alargue del Box en su calzada opuesta.  
El talud sobre la vía opuesta a este box (o PK 19+ 450 CI), se interviene debido a que es altamente fracturado y con discontinuidades definidas. Por lo tanto se le realizan perforaciones (con equipo manual) para colocar y asegurar malla eslabonada (H PG3  V8 x 10) triple torsión y con los anclajes activos, compuestos por sartas de hasta 3 torones. Este mecanismo de protección permitirá la retención de material rocoso a punto de desprenderse y evitar que cuñas o salientes rocosas inestables no caigan sobre la actual vía; además de que se conserve su geometría de corte. Sector Politécnico.</t>
  </si>
  <si>
    <t>El paso de vehículos se hace sin contratiempos en ambos sentidos, a partir del 1 de junio se reactiva el cobro del peaje. Hay bastante transito de vehículos de carga y de motos. Se sigue control a vehículos, por la cuarentena obligatoria ordenada por el Gobierno Nal. (Covid-19), se cuenta con control Policial. Se realiza también cada 20 min. (y en un solo sentido) detención o parada de vehículos a fin de intervenir las galerías entre los túneles (de lunes a viernes). Hay colocación de testeros para la fundida (con utilización de concreto premezclado de 4.2 MPa) de las losas de concreto que estaban fracturadas, previa colocación de sus paneles dobles de malla electrosoldada. El control del curado del concreto fresco se realiza con la colocación de costales húmedos. Se termino la demolición de placas fracturadas sobre el carril # 2 y se inicia reconstrucción de otras losas.</t>
  </si>
  <si>
    <t xml:space="preserve"> 
Sobre la calzada nueva, se realizo el punteo con pintura blanca para hacer luego la demarcación vial. La calzada ya se tiene en uso, para el transito automotor con ayuda de maletines, delineadores tubulares, colombinas y cintas. De esta manera se proyecta intervenir pronto la calzada existente. Sobre este tramo vial se permite la detención de vehículos (cola vehicular) cada 20 min., después de haber pagado el valor del peaje (sentido Medellín - Santafé).</t>
  </si>
  <si>
    <t>PK 1+700 ODL # 178. Personal realizo instalación de paneles de malla electrosoldada en la losa de piso, para construir canal longitudinal.</t>
  </si>
  <si>
    <t>PK 18+800 CD. Se realizo actividad instalación de sub base y base granular. También se les hizo la imprimación con emulsión asfáltica de rompimiento lento. Sector Palmeras 2</t>
  </si>
  <si>
    <t>PK 9+200 CD. Sobre la corona del talud perfilado, se colocan panales de malla electrosoldada. Se han colocado pernos pasivos de anclaje utilizando una grid o distribución de 3x3m. Sector Mestizal I</t>
  </si>
  <si>
    <t>PK 8+400/500 CD. Después de su fallo total (el pasado mes de enero), se reinicia el movimiento y descargue del talud para dar paso y acceder fácilmente al estribo # 2 del puente de La Rochela.</t>
  </si>
  <si>
    <t>PK 18+400 CI del Box # 206. Armado de la formaleta sobre los andamios de carga. Este tramo de losa aérea a construir es biselada en sus apoyos.</t>
  </si>
  <si>
    <t>PK 23+930 muro en TA # 058. Se fundió la dala de apoyo y se instala primera fila de escamas. A su vez se instala filtro y primera capa de llenos. Sector Partidas de Sopetrán</t>
  </si>
  <si>
    <t>PK 29+900 CD. Inicia actividad de corte mecánico y retiro de material, para construcción de falso túnel, para acceso a Guaimaral.</t>
  </si>
  <si>
    <t>PK 24+150 CD. Continua la construcción del canal perimetral (tipo cárcamo) y conexión de las ODT´s # 103 y 104. Sector Variante Sopetrán.</t>
  </si>
  <si>
    <t xml:space="preserve">PK 0+060 Playa de peajes. Se realiza actividad de limpieza por la demolición y reconstrucción de placas de pavimento rígido fracturadas. </t>
  </si>
  <si>
    <t xml:space="preserve">PK 0+700 CCO. Se encuentran disponibles vehículos (ambulancia, grúas y carro de inspección) para el uso de los usuarios, en caso de emergencia. </t>
  </si>
  <si>
    <t xml:space="preserve">PK 0+700 CI. Patio de acopio Portal Medellín. Continua el acopio de material de rezaga sacado del túnel. Este material lo extraen vehículos Dumper y volquetas de doble viaje. Luego es transportado para su procesamiento a las plantas de trituración del PK 11+700 y/o PK 1+200  </t>
  </si>
  <si>
    <r>
      <t xml:space="preserve">En este periodo el concesionario continuó con las siguientes actividades:
En Portal Medellín (PK0+804)-UF3.1B,  El día 17 de junio de 2020 en el PK2+772,1, se ejecutó cambió de sostenimiento de Tipo </t>
    </r>
    <r>
      <rPr>
        <sz val="11"/>
        <color rgb="FFFF0000"/>
        <rFont val="Arial"/>
        <family val="2"/>
      </rPr>
      <t>SA-3 a SB-3</t>
    </r>
    <r>
      <rPr>
        <sz val="11"/>
        <rFont val="Arial"/>
        <family val="2"/>
      </rPr>
      <t xml:space="preserve">;  Por otro lado se continuó con la excavación, sección completa del  túnel principal, por el método de perforación y voladura , mas perfilado mecánico, en terrenos con sostenimiento </t>
    </r>
    <r>
      <rPr>
        <sz val="11"/>
        <color rgb="FFFF0000"/>
        <rFont val="Arial"/>
        <family val="2"/>
      </rPr>
      <t>Tipo SB-3</t>
    </r>
    <r>
      <rPr>
        <sz val="11"/>
        <rFont val="Arial"/>
        <family val="2"/>
      </rPr>
      <t xml:space="preserve">,  en el </t>
    </r>
    <r>
      <rPr>
        <sz val="11"/>
        <color rgb="FFFF0000"/>
        <rFont val="Arial"/>
        <family val="2"/>
      </rPr>
      <t>PK2+906,3; L acumulada=2,102,3 m a origen</t>
    </r>
    <r>
      <rPr>
        <sz val="11"/>
        <rFont val="Arial"/>
        <family val="2"/>
      </rPr>
      <t xml:space="preserve">,  para el sellado se instalaron </t>
    </r>
    <r>
      <rPr>
        <sz val="11"/>
        <color rgb="FFFF0000"/>
        <rFont val="Arial"/>
        <family val="2"/>
      </rPr>
      <t>5 cm</t>
    </r>
    <r>
      <rPr>
        <sz val="11"/>
        <rFont val="Arial"/>
        <family val="2"/>
      </rPr>
      <t xml:space="preserve"> de concreto lanzado de 30 MPa (Adicionado con macrofibra estructural de polipropileno 5Kg/m3); se instalaron pernos Helicoidales DSI (a partir de K2+749,5), diámetro nominal 25mm, de 4 metros de longitud, instalados con resina de poliéster J-LOK, para 120 seg (Gel Time), en  tres bolillo (1,5 m (T) X (2,0m (L) ) de longitud 4m, con placas de reparto de 14mX14m y e= 5mm, y finalmente la instalación de </t>
    </r>
    <r>
      <rPr>
        <sz val="11"/>
        <color rgb="FFFF0000"/>
        <rFont val="Arial"/>
        <family val="2"/>
      </rPr>
      <t>8 cm</t>
    </r>
    <r>
      <rPr>
        <sz val="11"/>
        <rFont val="Arial"/>
        <family val="2"/>
      </rPr>
      <t xml:space="preserve"> de concreto lanzado de 30 MPa (Adicionado con macro-fibra estructural de polipropileno - 5Kg/m3).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el vertimiento se esta realizando por el sistema de drenaje del túnel existente el cual descarga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</si>
  <si>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t>De acuerdo con el programa de trabajo presentado por el concesionario para la UF3.1.D, el concesionario continuó actividades de excavación mecánica, de las galerías, de forma adelantada; teniendo en cuenta las fechas de inicio de construcción, no objetadas por la interventoría.</t>
  </si>
  <si>
    <r>
      <t xml:space="preserve">En el Portal Santa Fe de Antioquia (PK5+410)-UF3.1B.  </t>
    </r>
    <r>
      <rPr>
        <sz val="11"/>
        <color rgb="FFFF0000"/>
        <rFont val="Arial"/>
        <family val="2"/>
      </rPr>
      <t>El día 15 de Julio de 2020,en el PK3+105,50</t>
    </r>
    <r>
      <rPr>
        <sz val="11"/>
        <rFont val="Arial"/>
        <family val="2"/>
      </rPr>
      <t xml:space="preserve">,  se ejecutó cambió de sostenimiento de </t>
    </r>
    <r>
      <rPr>
        <sz val="11"/>
        <color rgb="FFFF0000"/>
        <rFont val="Arial"/>
        <family val="2"/>
      </rPr>
      <t>Tipo SC-4R a SB-3</t>
    </r>
    <r>
      <rPr>
        <sz val="11"/>
        <rFont val="Arial"/>
        <family val="2"/>
      </rPr>
      <t xml:space="preserve">. Por otro lado se continuó con la excavación, en sección completa del túnel principal, por el método de perforación y voladura y perfilado mecánico, en terrenos con sostenimiento </t>
    </r>
    <r>
      <rPr>
        <sz val="11"/>
        <color rgb="FFFF0000"/>
        <rFont val="Arial"/>
        <family val="2"/>
      </rPr>
      <t>Tipo SB-3</t>
    </r>
    <r>
      <rPr>
        <sz val="11"/>
        <rFont val="Arial"/>
        <family val="2"/>
      </rPr>
      <t xml:space="preserve">, en el </t>
    </r>
    <r>
      <rPr>
        <sz val="11"/>
        <color rgb="FFFF0000"/>
        <rFont val="Arial"/>
        <family val="2"/>
      </rPr>
      <t>PK3+074,3; L acumulada=2.304,5m a origen</t>
    </r>
    <r>
      <rPr>
        <sz val="11"/>
        <rFont val="Arial"/>
        <family val="2"/>
      </rPr>
      <t xml:space="preserve">,  para el sellado se instalaron </t>
    </r>
    <r>
      <rPr>
        <sz val="11"/>
        <color rgb="FFFF0000"/>
        <rFont val="Arial"/>
        <family val="2"/>
      </rPr>
      <t>5 cm</t>
    </r>
    <r>
      <rPr>
        <sz val="11"/>
        <rFont val="Arial"/>
        <family val="2"/>
      </rPr>
      <t xml:space="preserve"> de concreto lanzado de 30 MPa (Adicionado con macrofibra estructural de polipropileno 5Kg/m3), se instalaron pernos Helicoidales DSI (a partir de K2+749,5), diámetro nominal 25mm, de 4 metros de longitud, instalados con resina de poliéster J-LOK, para 120 seg (Gel Time), en  tres bolillo (1,5 m (T) X (2,0m (L) ) de longitud 4m, con placas de reparto de 14mX14m y e= 5mm, y finalmente la instalación de 8 cm de concreto lanzado de 30 MPa (Adicionado con macro-fibra estructural de polipropileno - 5Kg/m3).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</si>
  <si>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t xml:space="preserve">En  Galería de Conexión </t>
    </r>
    <r>
      <rPr>
        <sz val="11"/>
        <color rgb="FFFF0000"/>
        <rFont val="Arial"/>
        <family val="2"/>
      </rPr>
      <t>Peatonal No 1</t>
    </r>
    <r>
      <rPr>
        <sz val="11"/>
        <rFont val="Arial"/>
        <family val="2"/>
      </rPr>
      <t xml:space="preserve"> (1+230-tunel nuevo): En este periodo, se continuaron actividades excavación, a partir del punto de entronque (Excavación mecanica+taladros, de los 3,5 primeros metros) de esta galería desde el  túnel existente (K9+580- Abscisado Túnel existente). La excavación de la galería desde el túnel nuevo,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t>
    </r>
    <r>
      <rPr>
        <sz val="11"/>
        <color rgb="FFFF0000"/>
        <rFont val="Arial"/>
        <family val="2"/>
      </rPr>
      <t xml:space="preserve"> Peatonal No 2</t>
    </r>
    <r>
      <rPr>
        <sz val="11"/>
        <rFont val="Arial"/>
        <family val="2"/>
      </rPr>
      <t xml:space="preserve"> (2+165-Tunel nuevo):  En este periodo, se continuaron actividades excavación, a partir del punto de entronque Excavación mecanica+taladros, de los 4 primeros metros) de esta galería en el túnel existente (K10+545-Abscisado túnel existente). La excavación de la galería desde el túnel nuevo, continua suspendida; avanza en terrenos con sostenimiento Tipo SG- III, sección completa, en el </t>
    </r>
    <r>
      <rPr>
        <sz val="11"/>
        <color rgb="FFFF0000"/>
        <rFont val="Arial"/>
        <family val="2"/>
      </rPr>
      <t>PK0+003- L acumulada=3 m</t>
    </r>
    <r>
      <rPr>
        <sz val="11"/>
        <rFont val="Arial"/>
        <family val="2"/>
      </rPr>
      <t xml:space="preserve"> a origen; éste avance esta adelantado,  teniendo en cuenta el programa de obra actualizado, el cual contempla el  inicio de excavación, el día 21 de enero de 2021.
En  Galería de </t>
    </r>
    <r>
      <rPr>
        <sz val="11"/>
        <color rgb="FFFF0000"/>
        <rFont val="Arial"/>
        <family val="2"/>
      </rPr>
      <t>Conexión Peatonal No 3</t>
    </r>
    <r>
      <rPr>
        <sz val="11"/>
        <rFont val="Arial"/>
        <family val="2"/>
      </rPr>
      <t xml:space="preserve"> (2+675-Tunel nuevo):  En este periodo, se continuaron actividades excavación, a partir del punto de entronque Excavación mecanica+taladros, de los 3 primeros metros) de esta galería en el túnel existente (K11+054-Abscisado túnel existente). Se inició la excavación de la galería desde el túnel nuevo, avanza en terrenos con sostenimiento Tipo SG- III, sección completa, en el PK0+004,5- L acumulada=4,5 m a origen; éste avance esta adelantado,  teniendo en cuenta el programa de obra actualizado, el cual contempla el  inicio de excavación, el día 30 de diciembre de 2021.
En  Galería de </t>
    </r>
    <r>
      <rPr>
        <sz val="11"/>
        <color rgb="FFFF0000"/>
        <rFont val="Arial"/>
        <family val="2"/>
      </rPr>
      <t>Conexión Peatonal No 4</t>
    </r>
    <r>
      <rPr>
        <sz val="11"/>
        <rFont val="Arial"/>
        <family val="2"/>
      </rPr>
      <t xml:space="preserve"> (3+645-Tunel nuevo):  En este periodo, se continuaron actividades excavación, a partir del punto de entronque Excavación mecanica+taladros, de los 3,5 primeros metros) de esta galería en el túnel existente (K12+024-Abscisado túnel existente). Se inició la excavación de la galería desde el túnel nuevo, avanza en terrenos con sostenimiento Tipo SG- II,sección completa, en el</t>
    </r>
    <r>
      <rPr>
        <sz val="11"/>
        <color rgb="FFFF0000"/>
        <rFont val="Arial"/>
        <family val="2"/>
      </rPr>
      <t xml:space="preserve"> PK0+013,9- L acumulada=13,9 m</t>
    </r>
    <r>
      <rPr>
        <sz val="11"/>
        <rFont val="Arial"/>
        <family val="2"/>
      </rPr>
      <t xml:space="preserve"> a origen; éste avance esta adelantado,  teniendo en cuenta el programa de obra actualizado, el cual contempla el  inicio de excavación, el día 26 de enero de 2021.
En  Galería de </t>
    </r>
    <r>
      <rPr>
        <sz val="11"/>
        <color rgb="FFFF0000"/>
        <rFont val="Arial"/>
        <family val="2"/>
      </rPr>
      <t>Conexión Vehicular No 2</t>
    </r>
    <r>
      <rPr>
        <sz val="11"/>
        <rFont val="Arial"/>
        <family val="2"/>
      </rPr>
      <t xml:space="preserve"> (3+165-Tunel nuevo):  En este periodo, se continuaron actividades excavación, a partir del punto de entronque Excavación mecanica+taladros, de los 3 primeros metros) de esta galería en el túnel existente (K11+544-Abscisado túnel existente). Se inició la excavación de la galería desde el túnel nuevo, avanza en terrenos con sostenimiento Tipo SG- III,sección completa, en el </t>
    </r>
    <r>
      <rPr>
        <sz val="11"/>
        <color rgb="FFFF0000"/>
        <rFont val="Arial"/>
        <family val="2"/>
      </rPr>
      <t>PK0+014,9- L acumulada=14,9 m</t>
    </r>
    <r>
      <rPr>
        <sz val="11"/>
        <rFont val="Arial"/>
        <family val="2"/>
      </rPr>
      <t xml:space="preserve"> a origen; éste avance esta adelantado,  teniendo en cuenta el programa de obra actualizado, el cual contempla el  inicio de excavación, el día 30 de diciembre de 2020.
Igualmente se continuaron actividades, de construcción de los entronques de la Galería de Conexión Vehicular No 1 (1+695) (10+074) con la (Excavación mecanica+taladros, de los 3 primeros metros) , la Galería de Conexión Peatonal No 5 (4+050) (12+485) con la (Excavación mecanica+taladros, de los 3 primeros metros) y Galería de Conexión Vehicular No 3 (4+445) (12+905) (Excavación mecanica+taladros, de los 3 primeros metros) y la Galería de Conexión Peatonal No 6 (4+940) (13+430) (Excavación mecanica+taladros, de los 3 primeros metros).</t>
    </r>
  </si>
  <si>
    <r>
      <rPr>
        <b/>
        <sz val="12"/>
        <rFont val="Arial"/>
        <family val="2"/>
      </rPr>
      <t>Galerías de conexión peatonal y vehicular - segundo tubo Túnel Occidente</t>
    </r>
    <r>
      <rPr>
        <b/>
        <sz val="12"/>
        <color rgb="FFFF0000"/>
        <rFont val="Arial"/>
        <family val="2"/>
      </rPr>
      <t xml:space="preserve">
</t>
    </r>
    <r>
      <rPr>
        <sz val="12"/>
        <rFont val="Arial"/>
        <family val="2"/>
      </rPr>
      <t>Actividades de excavación de los entronques en Galerías de Conexión Peatonal Nos 1, 2, 3, 4, 5 y 6,  y Galerías de Conexión Vehicular Nos  1,2 y 3.</t>
    </r>
  </si>
  <si>
    <r>
      <rPr>
        <b/>
        <sz val="12"/>
        <rFont val="Arial"/>
        <family val="2"/>
      </rPr>
      <t>Portal Santa Fe - Segundo Tubo Túnel de Occidente.</t>
    </r>
    <r>
      <rPr>
        <sz val="12"/>
        <rFont val="Arial"/>
        <family val="2"/>
      </rPr>
      <t xml:space="preserve">
Actividades de excavación por el sistema mixto (perforación y voladura+arranque mecánico) en túnel principal- Sección - completa, </t>
    </r>
    <r>
      <rPr>
        <sz val="12"/>
        <color rgb="FFFF0000"/>
        <rFont val="Arial"/>
        <family val="2"/>
      </rPr>
      <t>Tipo SB-3</t>
    </r>
    <r>
      <rPr>
        <sz val="12"/>
        <rFont val="Arial"/>
        <family val="2"/>
      </rPr>
      <t xml:space="preserve">, (Portal Santa Fe).
</t>
    </r>
  </si>
  <si>
    <t xml:space="preserve"> PK2+906,3 - UF3.1B - Instalación de concreto lanzado 30 MPa, excavación túnel principal, sección sostenimiento tipo SB-3. Portal Santa Fe.</t>
  </si>
  <si>
    <t>PK3+074,3 - UF3.1B - Perforación para instalación de carga explosiva en frente de excavacion, sostenimiento Tipo SB-3, tunel principal. Portal Santa Fe.</t>
  </si>
  <si>
    <t>PK3+645 - UF3.1B - Excavacion por medio de perforacion y voladura, Galeria de conexión peatonal No 4, Tunel nuevo. Portal Santa Fe.</t>
  </si>
  <si>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 xml:space="preserve">Instalación acero de refuerzo y encofrado New Jersey por ambos costados y se funden. Se finaliza acabados de módulos fundidos por ambos costados. </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</si>
  <si>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color rgb="FFFF0000"/>
        <rFont val="Arial"/>
        <family val="2"/>
      </rPr>
      <t xml:space="preserve"> PILA 1: Caisson 3 h=20m, Caisson 4 h=22m.  PiILA 2: Caisson 5 h=26m, Caisson 6 h=25m</t>
    </r>
    <r>
      <rPr>
        <sz val="11"/>
        <color theme="1"/>
        <rFont val="Arial"/>
        <family val="2"/>
      </rPr>
      <t xml:space="preserve"> . PILA 3: Caisson 7 h=18,1m, Caisson 8 h=15,5m. ESTRIBO 2: Caisson 9 h=16m, Caisson 10 h=18,6m.
El avance en excavación y construcción de anillos es del 95,1%.
</t>
    </r>
    <r>
      <rPr>
        <u/>
        <sz val="11"/>
        <color theme="1"/>
        <rFont val="Arial"/>
        <family val="2"/>
      </rPr>
      <t xml:space="preserve">INFRAESTRUCTURA
</t>
    </r>
    <r>
      <rPr>
        <sz val="11"/>
        <color theme="1"/>
        <rFont val="Arial"/>
        <family val="2"/>
      </rPr>
      <t xml:space="preserve">ESTRIBO 1: Se funde el núcleo de los Caissons 1 y 2. </t>
    </r>
    <r>
      <rPr>
        <sz val="11"/>
        <color rgb="FFFF0000"/>
        <rFont val="Arial"/>
        <family val="2"/>
      </rPr>
      <t>se instala solado y acero de refuerzo Viga Cabezal.</t>
    </r>
    <r>
      <rPr>
        <sz val="11"/>
        <color theme="1"/>
        <rFont val="Arial"/>
        <family val="2"/>
      </rPr>
      <t xml:space="preserve">
</t>
    </r>
    <r>
      <rPr>
        <sz val="11"/>
        <color rgb="FFFF0000"/>
        <rFont val="Arial"/>
        <family val="2"/>
      </rPr>
      <t>PILA 3: Instalación acero de refuerzo núcleos  Caissons 7 y 8.
PILA 4: Instalación acero de refuerzo núcleos Caissons 9 y 10.</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</si>
  <si>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Instalación acero de refuerzo y encofrado Dovela sobre Pila y Dovelas N°1 y se funden. Montaje de carros de avance para construcción de Voladizos 1 y 2</t>
    </r>
    <r>
      <rPr>
        <sz val="11"/>
        <color rgb="FFFF0000"/>
        <rFont val="Arial"/>
        <family val="2"/>
      </rPr>
      <t>. Instalación acero de refuerzo Dovelas N°2 , 3 y  4 y se funden, se tensionan cables. Se desplazan carros de avance Dovelas N°5, se instala acero de refuerzo y ductos para tensionamiento de cables .</t>
    </r>
    <r>
      <rPr>
        <sz val="11"/>
        <rFont val="Arial"/>
        <family val="2"/>
      </rPr>
      <t xml:space="preserve">
PILA 2: Se funden caisson 7, 8, 9 y 10. Se adecua área para construcción del Dado, se instala platafor, 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Desistalación carros de avance.
ESTRIBO 2: Se funden los núcleos de los Caissos 11 y 12. Se instala acero de refuerzo Viga Cabezal y se funde. Instalación acero de refuerzo y encobrado Dovela sobre Estribo y se funde. Se tensionan los cables. Desistalación carros de avance.</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</si>
  <si>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Instalación de acero de refuerzo y encofrado construcción de New Jersey por ambos costados, se funden módulos y se realizan acabados en módulos fundidos.</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</si>
  <si>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Instalación de plataforma y acero de refuerzo para construcción de voladizos en vanos 1, 2 y 3. Se funden los voladizos por el costado izquierdo en estos vanos.</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</si>
  <si>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t>
    </r>
    <r>
      <rPr>
        <sz val="11"/>
        <rFont val="Arial"/>
        <family val="2"/>
      </rPr>
      <t xml:space="preserve"> Instalación acero de refuerzo núcleos Caissons 3, 4, 5  y 6 se funden.</t>
    </r>
    <r>
      <rPr>
        <sz val="11"/>
        <color rgb="FFFF0000"/>
        <rFont val="Arial"/>
        <family val="2"/>
      </rPr>
      <t xml:space="preserve"> Se está realizando instalación de acero de refuerzo y encofrado en la elevación de las columnas de los Caissons a nivel de construcción del Dado. Se funden tramos.</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Instalación de plataforma para construcción de dovela sobre Pila y dovelas N°1 en voladizos 3 y 4</t>
    </r>
    <r>
      <rPr>
        <sz val="11"/>
        <color rgb="FFFF0000"/>
        <rFont val="Arial"/>
        <family val="2"/>
      </rPr>
      <t>. Se instala acero de refuerzo y encofrado en la losa inferior y muros y se funden.</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</si>
  <si>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PILA 1: </t>
    </r>
    <r>
      <rPr>
        <sz val="11"/>
        <rFont val="Arial"/>
        <family val="2"/>
      </rPr>
      <t>Se funden núcleos de Caisson 3, 4, 5 y 6.Se instala acero de refuerzo y encofrado elevación de estas Columnas a nivel de Dado y se funden. Instalación de plataforma  y acero de refuerzo para el  Dado y se funde.</t>
    </r>
    <r>
      <rPr>
        <sz val="11"/>
        <color rgb="FFFF0000"/>
        <rFont val="Arial"/>
        <family val="2"/>
      </rPr>
      <t xml:space="preserve"> Instalación acero de refuerzo y encofrado de columnas rectangulares y se funde el  primer tramo.</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t>
    </r>
    <r>
      <rPr>
        <sz val="11"/>
        <color rgb="FFFF0000"/>
        <rFont val="Arial"/>
        <family val="2"/>
      </rPr>
      <t>.</t>
    </r>
    <r>
      <rPr>
        <sz val="11"/>
        <rFont val="Arial"/>
        <family val="2"/>
      </rPr>
      <t xml:space="preserve"> Instalación acero de refuerzo losa superior Dovela sobre Pila 2 y Dovelas 1 y se funde.Tensionamiento de cables Dovela N°1. Instalación de carros de avance para construcción de Dovelas N°2 , 3,  4 y 5 en voladizos 3 y 4. Se instala acero de refuerzo y encofrado y se funden.</t>
    </r>
    <r>
      <rPr>
        <sz val="11"/>
        <color rgb="FFFF0000"/>
        <rFont val="Arial"/>
        <family val="2"/>
      </rPr>
      <t xml:space="preserve"> Se tensionan los cables de estas Dovelas. Dezplazamiento carros de avance para construcción de Dovelas N°6. Se instala acero de refuerzo y ductos para tensionamiento de cables.</t>
    </r>
    <r>
      <rPr>
        <sz val="11"/>
        <color theme="1"/>
        <rFont val="Arial"/>
        <family val="2"/>
      </rPr>
      <t xml:space="preserve">
El avance en excavación y construcción de anillos es del 105,3,%</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</si>
  <si>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color rgb="FFFF0000"/>
        <rFont val="Arial"/>
        <family val="2"/>
      </rPr>
      <t xml:space="preserve">SUPERESTRUCTURA
</t>
    </r>
    <r>
      <rPr>
        <sz val="11"/>
        <color rgb="FFFF0000"/>
        <rFont val="Arial"/>
        <family val="2"/>
      </rPr>
      <t>Montaje del equipo lanza-vigas para instalación de vigas a partir del Estribo 2. Instalación de Vigas prefabricadas sobre apoyos de neopreno, pre-losas, acero de refuerzo de la losas y diafragmas y se funden en vanos 9, 8, 7 , 6, 5, 4, 3 y 2. En el vano 1, se instalan Vigas prefabricadas sobre apoyos de neopreno.</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</si>
  <si>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Se realizan acabados de módulos fundidos.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</si>
  <si>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 </t>
    </r>
    <r>
      <rPr>
        <sz val="11"/>
        <color rgb="FFFF0000"/>
        <rFont val="Arial"/>
        <family val="2"/>
      </rPr>
      <t>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t>
    </r>
    <r>
      <rPr>
        <sz val="11"/>
        <color rgb="FFFF0000"/>
        <rFont val="Arial"/>
        <family val="2"/>
      </rPr>
      <t xml:space="preserve"> Instalación acero de refuerzo y encofrado Viga Cabezal y se funde con topes sísmicos y pedestales. Instalación acero de refuerzo y encofrado  cuerpo del Estribo y aletas y se funden.
</t>
    </r>
    <r>
      <rPr>
        <sz val="11"/>
        <color theme="1"/>
        <rFont val="Arial"/>
        <family val="2"/>
      </rPr>
      <t xml:space="preserve">
El avance en excavación y construcción de anillos es del 107,3%</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</si>
  <si>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t>
    </r>
    <r>
      <rPr>
        <sz val="11"/>
        <color rgb="FFFF0000"/>
        <rFont val="Arial"/>
        <family val="2"/>
      </rPr>
      <t xml:space="preserve"> Instalación andamios de carga, plataforma, acero de refuerzo y ductos para tensionamiento de cables Viga Cabezal. Se funde Viga cabezal.</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 Instalación andamios de carga y plataforma para construir Viga Cabezal. Se instala acero de refuerzo y encofrado.</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 xml:space="preserve">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t>
    </r>
    <r>
      <rPr>
        <sz val="11"/>
        <color theme="1"/>
        <rFont val="Arial"/>
        <family val="2"/>
      </rPr>
      <t xml:space="preserve">
</t>
    </r>
    <r>
      <rPr>
        <sz val="11"/>
        <rFont val="Arial"/>
        <family val="2"/>
      </rPr>
      <t>ESTRIBO 2: Se funde el núcleo de los Caissons 30, 31 y 32.</t>
    </r>
    <r>
      <rPr>
        <u/>
        <sz val="9"/>
        <color theme="1"/>
        <rFont val="Calibri"/>
        <family val="2"/>
        <scheme val="minor"/>
      </rPr>
      <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</si>
  <si>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PILA 1: Se instala acero de refuerzo de núcleo de Caisson 3 y  4 y  se funden.
</t>
    </r>
    <r>
      <rPr>
        <sz val="11"/>
        <rFont val="Arial"/>
        <family val="2"/>
      </rPr>
      <t>PILA 2. Se instala acero de refuerzo de núcleo de los Caissons 5 y 6 y se funden.</t>
    </r>
    <r>
      <rPr>
        <sz val="11"/>
        <color rgb="FFFF0000"/>
        <rFont val="Arial"/>
        <family val="2"/>
      </rPr>
      <t xml:space="preserve">
PILA 3. Instalación acero de refuerzo núcleo Caissons 7 y 8 y se funden.
ESTRIBO 2. Instalación acero de refuerzo de núcleos de Caissons 9 y 10 y se funden</t>
    </r>
    <r>
      <rPr>
        <sz val="11"/>
        <color theme="1"/>
        <rFont val="Arial"/>
        <family val="2"/>
      </rPr>
      <t xml:space="preserve">
</t>
    </r>
    <r>
      <rPr>
        <sz val="11"/>
        <color rgb="FFFF0000"/>
        <rFont val="Arial"/>
        <family val="2"/>
      </rPr>
      <t>La interventoría envió Oficio  EPS4G-0251-20 del 9 de marzo de 2020; manifestando la suspención inmediata de obras Puente PK9+150 UF1 (Sector La Rochela), el cual no coincide con la geometría vial No Objetada del proyecto y se debe presentar una justificación técnica, predial y ambiental y de riesgos; junto con la modificación del diseño que se pretende adelantar. Presentar un plan de abandono y restitución de obras que ya se construyeron el el Puente del PK9+160 y no serán de utilidad para el proyecto.</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</si>
  <si>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 Montaje del Equipo lanza-vigas en el estribo 1.</t>
    </r>
    <r>
      <rPr>
        <sz val="11"/>
        <color rgb="FFFF0000"/>
        <rFont val="Arial"/>
        <family val="2"/>
      </rPr>
      <t xml:space="preserve">
</t>
    </r>
    <r>
      <rPr>
        <u/>
        <sz val="11"/>
        <color rgb="FFFF0000"/>
        <rFont val="Arial"/>
        <family val="2"/>
      </rPr>
      <t xml:space="preserve">SUPERESRUCTURA
</t>
    </r>
    <r>
      <rPr>
        <sz val="11"/>
        <color rgb="FFFF0000"/>
        <rFont val="Arial"/>
        <family val="2"/>
      </rPr>
      <t>Vano 1: Instalación de Vigas prefabricadas sobre apoyos de neopreno, pre-losas Tipo B, acero de refuerzo de la losa y se funde.</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</si>
  <si>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71,9%
ESTRIBO 1.</t>
    </r>
    <r>
      <rPr>
        <sz val="11"/>
        <color rgb="FFFF0000"/>
        <rFont val="Arial"/>
        <family val="2"/>
      </rPr>
      <t xml:space="preserve"> Corte mecánico adecuación área para construcción Estribo. Caisson 1 h=2,2m, Caisson2 h=2,2m</t>
    </r>
    <r>
      <rPr>
        <sz val="11"/>
        <rFont val="Arial"/>
        <family val="2"/>
      </rPr>
      <t xml:space="preserve">
PILA 1: </t>
    </r>
    <r>
      <rPr>
        <sz val="11"/>
        <color rgb="FFFF0000"/>
        <rFont val="Arial"/>
        <family val="2"/>
      </rPr>
      <t>Caisson 3 h=4,7m, Caisson 4 h=12,9m</t>
    </r>
    <r>
      <rPr>
        <sz val="11"/>
        <rFont val="Arial"/>
        <family val="2"/>
      </rPr>
      <t xml:space="preserve">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PILA 2:</t>
    </r>
    <r>
      <rPr>
        <sz val="11"/>
        <color rgb="FFFF0000"/>
        <rFont val="Arial"/>
        <family val="2"/>
      </rPr>
      <t xml:space="preserve"> Se funde el núcleo de los Caissons 5 y 6. Instalación acero de refuerzo Columna 5.</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t>
    </r>
    <r>
      <rPr>
        <sz val="11"/>
        <color rgb="FFFF0000"/>
        <rFont val="Arial"/>
        <family val="2"/>
      </rPr>
      <t>Se esta realizando demolición del cuerpo del Estribo 1 del puente PK21+840.</t>
    </r>
    <r>
      <rPr>
        <sz val="11"/>
        <rFont val="Arial"/>
        <family val="2"/>
      </rPr>
      <t xml:space="preserve">
</t>
    </r>
    <r>
      <rPr>
        <sz val="11"/>
        <color rgb="FFFF0000"/>
        <rFont val="Arial"/>
        <family val="2"/>
      </rPr>
      <t xml:space="preserve">La interventoría envió al concesionario los siguientes oficios: Oficio  EPS4G-0251-20 del 9 de marzo de 2020; suspención inmediata de obras Puentes PK9+160 UF1 (Sector La Rochela) y PK21+700 UF2.1.
Oficio EPS4G-0612-20 del 18 de junio de 2020, respuesta comunicado D-202006-11-001688. Se conceptúa que hasta que no se cuente con la No Objeción de la geometría Vial de la UF2.1; que está observada por la interventoría, no se concepturá sobre el diseño estructural del Puente. </t>
    </r>
    <r>
      <rPr>
        <u/>
        <sz val="11"/>
        <color rgb="FFFF0000"/>
        <rFont val="Arial"/>
        <family val="2"/>
      </rPr>
      <t xml:space="preserve">
</t>
    </r>
    <r>
      <rPr>
        <sz val="11"/>
        <color theme="1"/>
        <rFont val="Arial"/>
        <family val="2"/>
      </rPr>
      <t/>
    </r>
  </si>
  <si>
    <r>
      <rPr>
        <b/>
        <sz val="11"/>
        <color theme="1"/>
        <rFont val="Arial"/>
        <family val="2"/>
      </rPr>
      <t xml:space="preserve">PUENTE PK23+860 UF2.1. (MARCO SOPETRAN )
</t>
    </r>
    <r>
      <rPr>
        <sz val="11"/>
        <color theme="1"/>
        <rFont val="Arial"/>
        <family val="2"/>
      </rPr>
      <t>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va a realizaren la losa superior, para mitigar estas fisuras. La interventoría solicitó al concesionario el diseño y procedimiento que se esta utilizando.</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</si>
  <si>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 xml:space="preserve">Excvavaciones y descabece de Pilotes. Instalación de solado, acero de refuerzo y encofrado de Viga cabezal y cuerpo del Estribo, se fundeViga cabezal. </t>
    </r>
    <r>
      <rPr>
        <sz val="11"/>
        <color rgb="FFFF0000"/>
        <rFont val="Arial"/>
        <family val="2"/>
      </rPr>
      <t xml:space="preserve">Encofrado tramo 1 del cuerpo del Estribo y se funde. Se instalan aisladores sísmicos para la Dovela sobre Estribo. Se instala acero de refuerzo Dovela sobre Estribo. </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Se instalan seis (6)aisladores sísmicos sobre pedestales. Instalación de grouting. </t>
    </r>
    <r>
      <rPr>
        <sz val="11"/>
        <color theme="1"/>
        <rFont val="Arial"/>
        <family val="2"/>
      </rPr>
      <t xml:space="preserve">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color rgb="FFFF0000"/>
        <rFont val="Arial"/>
        <family val="2"/>
      </rPr>
      <t>A prtir del Estribo 1 se instala concreto de solado para construir a este nivel las dovelas 15, 14, 13 y 12 del voladizo 1.</t>
    </r>
    <r>
      <rPr>
        <u/>
        <sz val="11"/>
        <color theme="1"/>
        <rFont val="Arial"/>
        <family val="2"/>
      </rPr>
      <t xml:space="preserve">
</t>
    </r>
    <r>
      <rPr>
        <sz val="11"/>
        <color rgb="FFFF0000"/>
        <rFont val="Arial"/>
        <family val="2"/>
      </rPr>
      <t>PILA 1: Instalación de plataforma para construcción de Dovela sobre Pila y Dovelas N°1. Se instala acero de refuerzo losa inferior y muros y se funde losa inferior. Instalación de Torre Grua.</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Instalación carro de avance en voladizo 3. Instalación de material para conformación de terraplén en voladizo 4. Se instala concreto de solado sobre el terraplén conformado. Se inicia instalación acero de refuerzo de la losa inferior Dovelas 2 , 3 y 4.</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</si>
  <si>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color rgb="FFFF0000"/>
        <rFont val="Arial"/>
        <family val="2"/>
      </rPr>
      <t xml:space="preserve"> Frente Inactivo.</t>
    </r>
  </si>
  <si>
    <r>
      <rPr>
        <b/>
        <sz val="11"/>
        <color theme="1"/>
        <rFont val="Arial"/>
        <family val="2"/>
      </rPr>
      <t>AMPLIACIÓN PUENTE 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2 y 3. Se instala concreto de 49 Mpa. para nivelación de vigas vano 1. Se instalan láminas de Steel-Deck , para losa vano 1.</t>
    </r>
  </si>
  <si>
    <t>Puente PK 4+500 UF 1. ETRIBO 1. Instalación acero de refuerzo Viga Cabezal.</t>
  </si>
  <si>
    <t>Puente PK 4+500 UF 1. PILA 3. Instalación acero de refuerzo núcleos Caissons 7 y 8.</t>
  </si>
  <si>
    <t>Puente PK 5+240 UF 1. PILA 1.  PILA 1. Instalaciòn acero de refuerzo dovela N°5, voladizo 1.</t>
  </si>
  <si>
    <t xml:space="preserve">Puente PK 5+240 UF 1. Vista de voladizos 2 y 3. </t>
  </si>
  <si>
    <t>Puente PK 5+540 UF 1 - UF 1 - Acabados módulos defensas tipo New Jersey costado izquierdo</t>
  </si>
  <si>
    <t xml:space="preserve">Puente PK 5+540 UF 1 - Fundida de módulos New Jersey , ambos costados. </t>
  </si>
  <si>
    <t>Puente PK 6+040 UF 1-   Instalaciòn de plataforma voladizos costado derecho.</t>
  </si>
  <si>
    <t>Puente PK 6+040 UF 1-    Instalaciòn de plataforma voladizos costado derecho.</t>
  </si>
  <si>
    <t>Puente PK 6+900 UF 1-  PILA 1. Instalación acero de refuerzo tramo 2 columnas rectangulares.</t>
  </si>
  <si>
    <t>Puente PK 6+900 UF 1-  PILA 2. Construcción de Dovelas N°6 voladizos 3 y 4.</t>
  </si>
  <si>
    <t>Puente PK 7+000 UF 1-  Instalaciónacero de refuerzo losa, Vano 2.</t>
  </si>
  <si>
    <t>Puente PK 7+000 UF 1- Instalación plataforma voladizo costado izquierdo, vano 9.</t>
  </si>
  <si>
    <t>Puente PK 8+404 UF 1-  ESTRIBO 1. Se termina construcción para la calzada derecha.</t>
  </si>
  <si>
    <t>Puente PK 8+800 UF 1- PILA 2. Viga Cabezal fundida e instalación de torones para tensionamiento.</t>
  </si>
  <si>
    <t>Puente PK 9+150 UF 1-  PILA 3. Se funden núcleos de caissons 7 y 8.</t>
  </si>
  <si>
    <t>Puente PK 9+150 UF 1-  ESTRIBO 2. Se funde núcleo caisson N° 10.</t>
  </si>
  <si>
    <t>Puente PK 17+205 UF1. Se funde losa vano 1.</t>
  </si>
  <si>
    <t>Puente PK 18+293 UF2.1 . Se funde losa de aproximación ESTRIBO 2.</t>
  </si>
  <si>
    <t xml:space="preserve">Puente PK21+700 UF2.1.  PILA 3. Viga Cabezal fundida con topes sísmicos y pedestales. </t>
  </si>
  <si>
    <t>Puente PK21+700 UF2.1. PILA 2. Instalación acero de refuerzo Columna 5.</t>
  </si>
  <si>
    <t>Puente PK 23+860 MARCO SOPETRAN UF 2.1-  Escarificación losa superior para viga complementaria, costado derecho.</t>
  </si>
  <si>
    <t>Puente PK 23+860 MARCO SOPETRAN UF 2.1-Perforaciones y anclaje de acero de refuerzo vigas complementarias, Losa inferior costado izquierdo.</t>
  </si>
  <si>
    <t>Puente PK 33+100 UF 2.1-  TRAMO 1-VOLADIZOS. PILA 1. Se instala concreto en Dovela sobre Pila y Dovelas N°1 losa inferior.</t>
  </si>
  <si>
    <t>Puente PK 33+100 UF 2.1- TRAMO 1-VOLADIZOS. PILA 2.  Instalación acero de refuerzo losa inferior voladizo 4 Dovelas 2, 3 y 4.</t>
  </si>
  <si>
    <t>Puente PK 33+100 UF 2.1-  TRAMO 2--VIGAS.  Instalación de aisladores sísmicos PILA3.</t>
  </si>
  <si>
    <t>Ampliación Puente PK2+430 UF1 Quebrada La Cola.  Instalación de placas de steel deck, losa vano 1.</t>
  </si>
  <si>
    <t>Ampliación Puente PK2+430 UF1 Quebrada La Cola.  Corte longintudinal de tablero existente para extracción de módulos, vano 3</t>
  </si>
  <si>
    <t>Según ajustes realizados por el concesionario se informó que no se requiere de SRRRC para la Modificación de la Licencia Ambiental  UF2.1.</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</si>
  <si>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</si>
  <si>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</si>
  <si>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</si>
  <si>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</si>
  <si>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</si>
  <si>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</si>
  <si>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</si>
  <si>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</si>
  <si>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 xml:space="preserve">Modificación Licencia Ambiental Resolución 00606 del 25 de mayo de 2017 
UF1 y UF3 punto de vertimiento Q. la Culebra </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</si>
  <si>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</si>
  <si>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</si>
  <si>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</si>
  <si>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r>
      <rPr>
        <b/>
        <sz val="11"/>
        <rFont val="Arial"/>
        <family val="2"/>
      </rPr>
      <t xml:space="preserve">Licencia Ambiental </t>
    </r>
    <r>
      <rPr>
        <sz val="11"/>
        <rFont val="Arial"/>
        <family val="2"/>
      </rPr>
      <t xml:space="preserve">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r>
      <rPr>
        <sz val="12"/>
        <rFont val="Arial"/>
        <family val="2"/>
      </rPr>
      <t/>
    </r>
  </si>
  <si>
    <r>
      <rPr>
        <b/>
        <sz val="11"/>
        <rFont val="Arial"/>
        <family val="2"/>
      </rPr>
      <t>Trazabilidad Modificación Licencia Ambiental</t>
    </r>
    <r>
      <rPr>
        <sz val="11"/>
        <rFont val="Arial"/>
        <family val="2"/>
      </rPr>
      <t xml:space="preserve">
• Solicitud con VITAL 3800090086967818005 y radicado 2018162298-1-000 del 21-11-18.
• Radicado EIA Corantioquia con consecutivo 160HX-COE1811-37499 del 21-11-18.
• Pago evaluación el 16-10-18 a la ANLA y Corantioquia 
• Auto de inicio ANLA N° 07512 del 30-11-18. 
• Con radiado ANLA 2018169663-1-000 del 04-12-18 Concesionario realizó ante la ANLA solicitud de aplicación del trámite y términos prioritarios definidos en el artículo 2.2.2.3.8.2 del decreto 1076 de 2015 para el trámite de modificación relacionado con la fuentes de materiales Q.Seca
• Visita de evaluación el 19 y 20 de diciembre de 2018.
• Reunión de solicitud de información adicional el 21-02-19
• Solicitud de prorroga con radicado ANLA 219030318-1-000 del 12-03-19 
• Aprobación prorroga con radicado ANLA 2019031648-2-000
•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r>
  </si>
  <si>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</si>
  <si>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</si>
  <si>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</si>
  <si>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1, 2.1 y 4 </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</si>
  <si>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</si>
  <si>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</si>
  <si>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</si>
  <si>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</si>
  <si>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</si>
  <si>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</si>
  <si>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</si>
  <si>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</si>
  <si>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</si>
  <si>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</si>
  <si>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</si>
  <si>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</si>
  <si>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</si>
  <si>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</si>
  <si>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</si>
  <si>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</si>
  <si>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S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</si>
  <si>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</si>
  <si>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</si>
  <si>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</si>
  <si>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</si>
  <si>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</si>
  <si>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</si>
  <si>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 xml:space="preserve">Jornada de trabajo conjunta DEVIMAR- Interventoría para revisión del estado de las obligaciones de los permisos, licencias ambientales y actos administrativos otorgados por la Autoridad Ambiental </t>
  </si>
  <si>
    <t xml:space="preserve">DEVIMAR - Interventoría </t>
  </si>
  <si>
    <t xml:space="preserve">Revisión correspondencia ambiental y formato de tramites ambientales ANI diligenciado por DEVIMAR recibidos entre el 2 y 10 de julio de 2020, actualización formatos de seguimiento de obligaciones impuestas por la Autoridad Ambiental y cuadros de seguimiento interventoría. </t>
  </si>
  <si>
    <t>Acompañamiento reunión virtual llevada en la plataforma Teams, relacionada con la socialización por parte del Concesionario a la ANI de las solicitudes de conectividad realizadas por comunidades del área de influencia de la UF1  durante la visita de seguimiento y las obligaciones ambientales requeridas para su ejecución en caso de requerirse, teniendo en cuenta a las obras ambientalmente aprobadas en la licencia ambiental y sus modificaciones.</t>
  </si>
  <si>
    <t>ANI, DEVIMAR  y ÉPSILON 4G</t>
  </si>
  <si>
    <t xml:space="preserve">Aclaración y respuesta vía web al correo recibido de parte de la ANI a las inquietudes presentadas por la entidad relacionadas con el área ambiental referente al acta de cierre del Tramo UF3.1 - C </t>
  </si>
  <si>
    <t>1</t>
  </si>
  <si>
    <t>Acompañamiento reunión virtual llevada en la plataforma Teams, solicitada por la administración municipal de San Jerónimo donde se llevo a cabo la revisión de las inquietudes presentadas por la comunidad sobre la conectividad al proyecto para definir el acceso vehicular y peatonal de la vereda piedra Negra.</t>
  </si>
  <si>
    <t xml:space="preserve">ANI, DEVIMAR  y ÉPSILON 4G, Personería San Jerónimo, representantes de comunidad de piedra negra y funcionarios administración municipal de San Jerónimo  </t>
  </si>
  <si>
    <t>Seguimiento verificación estado de cumplimiento planes de acción presentados por el Concesionario para los requerimientos generados al PMA en los puentes 6+200 y 6+800, taludes intervenidos en la UF2.1 y requerimientos solicitados mediante comunicado EPS4G-0623, inicio digitalización información recopilada en campo durante las actividades de seguimiento</t>
  </si>
  <si>
    <t>el 16/07/2020 y el 21-07-2020</t>
  </si>
  <si>
    <t>1,2, 3</t>
  </si>
  <si>
    <t>Sistematización y actualización de cuadro de seguimiento de compromisos de actas, cuadro de seguimiento entrega informes concesionario, con información recopilada en formatos de seguimiento y tomada en campo
Actualización de información cartográfica y generación de GeoPDF para seguimiento en campo.</t>
  </si>
  <si>
    <t>el 18-07-20 y el 21-08-20</t>
  </si>
  <si>
    <t xml:space="preserve">Seguimiento conjunto ejecución de medidas ambientales establecidas en el PMA aprobado para la operación de la Planta 1 y los frentes de obra Portal Medellín y Portal Santa Fe </t>
  </si>
  <si>
    <t xml:space="preserve">Interventoría, DEVIMAR </t>
  </si>
  <si>
    <t xml:space="preserve">Elaboración informe semestral de interventoría #9 </t>
  </si>
  <si>
    <t>del 18-07-2020 al 22-07-2020</t>
  </si>
  <si>
    <t>Radicación y envió de los siguientes comunicados: 
EPS4G-0716-20 con consecutivo DEVIMAR R-01-01-20200715001312 del 15-07-20
EPS4G-0741-20 con consecutivo ANI 2020-409-065720-2 del 21-07-20</t>
  </si>
  <si>
    <t>Del 15-07-20 al 21-07-20</t>
  </si>
  <si>
    <t>Se avanzó en la revisión de los siguientes comunicados: 
D001989 Respuesta al comunicado EPS4G69720 relacionado con la entregad de información solicitada en el plazo de cura ZODME la cueva
D002071 Remisión documentos ambientales</t>
  </si>
  <si>
    <t>Del 16-07-20 al 22-07-20</t>
  </si>
  <si>
    <t xml:space="preserve">1, 2, 3, 4 </t>
  </si>
  <si>
    <t>Elaboración informe semanal #249 correspondiente al periodo comprendido entre el 16-07-20 y el 22-07-20</t>
  </si>
  <si>
    <r>
      <t xml:space="preserve">1. ÁREA AMBIENTAL:
CONCLUSIONES:
</t>
    </r>
    <r>
      <rPr>
        <sz val="11"/>
        <color theme="1"/>
        <rFont val="Arial"/>
        <family val="2"/>
      </rPr>
      <t>-Corantioquia autorizó ocupaciones ubicadas en los PK 44+900 y PK44+100
- Continua pendiente recibir concepto emitido por la Autoridad Ambiental frente a la consulta realizada por el Concesionario con radicado MADS 34238 del 26-11-2020, relacionado con la definición de si las medidas de veda nacional asociadas a las rehabilitaciones ecológicas de ecosistemas, corresponden a medidas de compensación ambiental.
-Continua pendiente aprobación de los planes de rehabilitación ecológica asociados a los permisos de LVN 
- Corantioquia con radicado Cora 120-COI2007-15207 dio respuesta al radicado 180-COE2007-17455 relacionado con la consulta solicitada por la Interventoría relacionada con aclarar cuales de las medidas impuestas en los acuerdos de SRRC y SDMI son consideradas como medidas de compensación.</t>
    </r>
    <r>
      <rPr>
        <b/>
        <sz val="11"/>
        <color theme="1"/>
        <rFont val="Arial"/>
        <family val="2"/>
      </rPr>
      <t xml:space="preserve">
RECOMENDACIONES
</t>
    </r>
    <r>
      <rPr>
        <sz val="11"/>
        <color theme="1"/>
        <rFont val="Arial"/>
        <family val="2"/>
      </rPr>
      <t>• A la ANI apoyar la gestión ante MADS y Corantioquia para agilizar el trámite de evaluación de los Planes de Compensación radicados por DEVIMAR ante las autoridades para evaluación y aprobación.
• A la ANI apoyar la Gestión ante el Municipio de Medellín para la viabilizarían de adquisición y posterior entrega del predio el Boquerón.
• A la ANI apoyar la gestión ante Corantioquia sobre la solicitud de orientación para la entrega del predio El Obarco, en cumplimiento de las obligaciones exigidas en el Acuerdo de sustracción No. 525. 
• A la ANI apoyar con la gestión ante el Concesionario de la solicitud realizada por la Interventoría con comunicado EPS4G-0609-20, relacionada con elevar la consulta ante las Autoridades Ambientales que expidieron en su momento los actos administrativos de levantamiento de veda.</t>
    </r>
    <r>
      <rPr>
        <b/>
        <sz val="11"/>
        <color theme="1"/>
        <rFont val="Arial"/>
        <family val="2"/>
      </rPr>
      <t xml:space="preserve">
</t>
    </r>
    <r>
      <rPr>
        <sz val="11"/>
        <color theme="1"/>
        <rFont val="Arial"/>
        <family val="2"/>
      </rPr>
      <t xml:space="preserve">
</t>
    </r>
    <r>
      <rPr>
        <b/>
        <sz val="11"/>
        <color theme="1"/>
        <rFont val="Arial"/>
        <family val="2"/>
      </rPr>
      <t xml:space="preserve">2. ÁREA PUENTES:
- </t>
    </r>
    <r>
      <rPr>
        <sz val="11"/>
        <color theme="1"/>
        <rFont val="Arial"/>
        <family val="2"/>
      </rPr>
      <t xml:space="preserve">Las actividasdes resaltadas en rojo, son las que se realizaron esta semana en los puentes que están activos.
</t>
    </r>
    <r>
      <rPr>
        <b/>
        <sz val="11"/>
        <color theme="1"/>
        <rFont val="Arial"/>
        <family val="2"/>
      </rPr>
      <t xml:space="preserve">3, ÁREA SOCIAL:
</t>
    </r>
    <r>
      <rPr>
        <sz val="11"/>
        <color theme="1"/>
        <rFont val="Arial"/>
        <family val="2"/>
      </rPr>
      <t>Los días 13,14 y 15 de julio de 2020, se atendió visita de seguimiento de la Autoridad Nacional de Licencias Ambientales (ANLA), la cual se realizó de manera guiada por medio de equipos tecnológicos como celulares, drones, computadores y demas medios que permitieron ilustrar a la autoridad ambiental de las situaciones presentes en el proyecto en tiempo real, además, por medio de la aplicación Team se logró realizar videoconferencias con los funcionarios públicos, líderes comunales y personas de la comunidad que han tenido contacto con las obras del proyecto.</t>
    </r>
  </si>
  <si>
    <t>Seguimiento a las medidas de manejo ambiental UF1 y UF3</t>
  </si>
  <si>
    <r>
      <rPr>
        <b/>
        <sz val="11"/>
        <rFont val="Calibri"/>
        <family val="2"/>
        <scheme val="minor"/>
      </rPr>
      <t>PMF-9 y PMF-12</t>
    </r>
    <r>
      <rPr>
        <sz val="11"/>
        <rFont val="Calibri"/>
        <family val="2"/>
        <scheme val="minor"/>
      </rPr>
      <t xml:space="preserve">
</t>
    </r>
    <r>
      <rPr>
        <b/>
        <sz val="11"/>
        <rFont val="Calibri"/>
        <family val="2"/>
        <scheme val="minor"/>
      </rPr>
      <t>PK 0+000</t>
    </r>
    <r>
      <rPr>
        <sz val="11"/>
        <rFont val="Calibri"/>
        <family val="2"/>
        <scheme val="minor"/>
      </rPr>
      <t xml:space="preserve"> la interventoría realiza seguimiento a las campañas de monitoreo ejecutadas por el Concesionario las cuales son llevadas a cabo por el Laboratorio MCS, en el registro adjunto se evidencia el seguimiento a las obligaciones definidas en la Resolución No. 02360 Del 02 de diciembre de 2019, relacionado con el permiso de vertimiento de aguas residuales no domesticas – ArnD otorgado sobre la Quebrada la frísola , las cuales contienen las aguas de infiltración y del proceso industrial de ambos portales, la empresa </t>
    </r>
    <r>
      <rPr>
        <b/>
        <sz val="11"/>
        <rFont val="Calibri"/>
        <family val="2"/>
        <scheme val="minor"/>
      </rPr>
      <t>MCS CONSULTORIA Y MONITOREO AMBIENTAL es un l</t>
    </r>
    <r>
      <rPr>
        <sz val="11"/>
        <rFont val="Calibri"/>
        <family val="2"/>
        <scheme val="minor"/>
      </rPr>
      <t xml:space="preserve">aboratorio acreditado bajo la resolución N° 1064 del 16 de mayo de 2017.
En el registro se verifica que este realiza la toma de muestras de aguas superficiales de acuerdo con el Plan de monitoreo vertimientos UF3-1 definido en el artículo 9 numeral 1 literal c de la resolución 02360 Del 02 de diciembre de 2019, así, Antes del STARnD ( Imágenes 1) y 100 m. aguas abajo (imágenes 2-3)
En las imágenes 4-6, se muestran las actividades de aforo y toma de muestra de los manantiales identificados como M7-04 y M1-04 de cuerdo a lo indicado en la resolución 00606 del 2017 y 00764 del 2017
De acuerdo a lo verificado en el cronograma de ejecución del laboratorio y comparado con las obligaciones de la Resolución 606 de 2017 el concesionario a través de la empresa MCS CONSULTORIA Y MONITOREO AMBIENTAL realiza la toma de muestras de aguas subterráneas y manantiales  con la siguiente  periodicidad: 1. Aforos de quebradas: Mensual, 2. Profundidad nivel de agua (Piezómetros): Mensual. 3. Hidrogeoquímica: semestral. 4. Manantiales: Mensual. </t>
    </r>
  </si>
  <si>
    <r>
      <t xml:space="preserve">PMF 16
</t>
    </r>
    <r>
      <rPr>
        <sz val="11"/>
        <rFont val="Calibri"/>
        <family val="2"/>
        <scheme val="minor"/>
      </rPr>
      <t>PK 6+040 (Imagen 7) PK 11+600 (imagen 8) la interventoría verifico las actividades de monitoreo de calidad de aire</t>
    </r>
    <r>
      <rPr>
        <b/>
        <sz val="11"/>
        <rFont val="Calibri"/>
        <family val="2"/>
        <scheme val="minor"/>
      </rPr>
      <t xml:space="preserve"> </t>
    </r>
    <r>
      <rPr>
        <sz val="11"/>
        <rFont val="Calibri"/>
        <family val="2"/>
        <scheme val="minor"/>
      </rPr>
      <t xml:space="preserve">en los sitios indicados, a través de la empresa </t>
    </r>
    <r>
      <rPr>
        <b/>
        <sz val="11"/>
        <rFont val="Calibri"/>
        <family val="2"/>
        <scheme val="minor"/>
      </rPr>
      <t xml:space="preserve">K2 Ingeniería </t>
    </r>
    <r>
      <rPr>
        <sz val="11"/>
        <rFont val="Calibri"/>
        <family val="2"/>
        <scheme val="minor"/>
      </rPr>
      <t xml:space="preserve">la cual cuenta con un laboratorio ambiental acreditado en la norma ISO 17025 por el IDEAM. </t>
    </r>
  </si>
  <si>
    <t>De acuerdo con las visitas realizadas por la interventoría el concesionario dispone en cada frente de obra una zona de bioseguridad para descontaminación de acuerdo con las actividades propuestas en el documento de la empresa Consorcio Mar 1, con Titulo "Consideraciones de Bioseguridad ante el COVID-19", se presenta registro de algunos sitios imágenes 9y10</t>
  </si>
  <si>
    <r>
      <t xml:space="preserve">PMF 09 y PMF10 
PK 6+240 CI (Imagen 11) y  UF3 sector el peaje (Imágenes 13-14), </t>
    </r>
    <r>
      <rPr>
        <sz val="11"/>
        <rFont val="Calibri"/>
        <family val="2"/>
        <scheme val="minor"/>
      </rPr>
      <t>Para el manejo de aguas residuales domésticas el concesionario dispone de unidades sanitarias, a las cuales se le realiza el mantenimiento periódico de estas unidades a cargo de la empresa STAP ANTIOQUIA S.A.S.</t>
    </r>
    <r>
      <rPr>
        <b/>
        <sz val="11"/>
        <rFont val="Calibri"/>
        <family val="2"/>
        <scheme val="minor"/>
      </rPr>
      <t xml:space="preserve">
PK 6+900 (Imagen 12) </t>
    </r>
    <r>
      <rPr>
        <sz val="11"/>
        <rFont val="Calibri"/>
        <family val="2"/>
        <scheme val="minor"/>
      </rPr>
      <t>el frente de obra objeto de visita cuenta con contenedores claramente identificados y rotulados.</t>
    </r>
    <r>
      <rPr>
        <b/>
        <sz val="11"/>
        <rFont val="Calibri"/>
        <family val="2"/>
        <scheme val="minor"/>
      </rPr>
      <t xml:space="preserve">
</t>
    </r>
  </si>
  <si>
    <t>Seguimiento a las medidas de manejo ambiental UF 2.1</t>
  </si>
  <si>
    <r>
      <rPr>
        <b/>
        <sz val="11"/>
        <color theme="1"/>
        <rFont val="Calibri"/>
        <family val="2"/>
        <scheme val="minor"/>
      </rPr>
      <t>PMF-04 y PAC-2.5-08</t>
    </r>
    <r>
      <rPr>
        <sz val="11"/>
        <color theme="1"/>
        <rFont val="Calibri"/>
        <family val="2"/>
        <scheme val="minor"/>
      </rPr>
      <t xml:space="preserve">
PK22+700 CD Imágenes (1 y 2), PK 33+100 CD (imágenes 3 y 4): el concesionario dispone de sitios temporales de acopio de chatara, materiales de construcción y retales de madera los cuales se encuentran debidamente demarcados y señalizados, estos  no obstaculizan el buen funcionamiento del frente de obra.</t>
    </r>
  </si>
  <si>
    <t>PK 33+100 CD Acuerdo de consulta previa- El concesionario avanza con las actividades de la construcción de la Escuela los almendro, se evidencia la construcciòn de obras de manejo de aguas foto 8 y 9, cimentcciòn de las estructuras foto 10 y acopio de sustancias con condicones adecuadas Foto 7</t>
  </si>
  <si>
    <t>PMF 7 y PMF8.
PK 33+100 CD (Imagen 11) y  PK 32+100 CD (Imagen 12), Para el manejo de aguas residuales domésticas el concesionario dispone de unidades sanitarias, a las cuales se le realiza el mantenimiento periódico de estas unidades a cargo de la empresa STAP ANTIOQUIA S.A.S.
Los frentes de obra objeto de visita cuentan con contenedores claramente identificados y rotulados (imagen 13), el concesionario realiza la recolección de residuos tal y como se observa en la imagen 14</t>
  </si>
  <si>
    <t>PMF 13.
Planta 2 La Palma (Imagen 15) Planta 2  (imagen 16) y Zodme 15 (imagen 17), la interventoría verifico las actividades de monitoreo de calidad de aire en los sitios indicados, a través de la empresa K2 Ingeniería la cual cuenta con un laboratorio ambiental acreditado en la norma ISO 17025 por el IDEAM.</t>
  </si>
  <si>
    <r>
      <rPr>
        <b/>
        <sz val="11"/>
        <rFont val="Calibri"/>
        <family val="2"/>
        <scheme val="minor"/>
      </rPr>
      <t>PMF-01, PMB-06, PMB-07</t>
    </r>
    <r>
      <rPr>
        <sz val="11"/>
        <rFont val="Calibri"/>
        <family val="2"/>
        <scheme val="minor"/>
      </rPr>
      <t xml:space="preserve">
PK 30+200 (Imágenes 19-22), PK 27+400 CI y CD (23 y 24): Dentro de las actividades planteadas por el concesionario en cuanto la Implementación de obras de protección de taludes, el concesionario realiza actividades de riego y resiembra con de pastos que ayudan a controlar diferentes factores que influyen en la inestabilidad de los taludes, ya que permiten el aislamiento del suelo de las fuerzas de tracción que genera el flujo de agua de escorrentía. 
PK 31+800 (Imagen 25) y PK 31+080 CD (imagen 26), se realiza actividades de protección de taludes, se avanza en la instalación de malla electrosoldada </t>
    </r>
  </si>
  <si>
    <r>
      <t xml:space="preserve">PMB-01 y PMB-03.
PK 25+700CD (imágenes 27-30)
</t>
    </r>
    <r>
      <rPr>
        <sz val="11"/>
        <rFont val="Calibri"/>
        <family val="2"/>
        <scheme val="minor"/>
      </rPr>
      <t>Previo al desarrollo de las actividades de aprovechamiento forestal el concesionario realizó las labores de identificación de individuos  y la ubicación exacta del sitio de aprovechamiento.
Luego de esto se realizaron actividades de apeo con motosierras,  trozado de los troncos y disposición de la madera, además de las actividades de chipiado.</t>
    </r>
  </si>
  <si>
    <t>Reunión con el area ambiental, social y sst, para evaluar los procesos de capacitación y cumplimiento del programa.</t>
  </si>
  <si>
    <t>Reunión mesa de trabajo entre la comunidad de la vereda Piedras Negras, Alcaldia de San Jeronimo, ANI, concesionario e interventoria para analizar la situación de conectividad entre una calzada y otra para los pasos peatonales y retorno.</t>
  </si>
  <si>
    <t>Programa 5. Apoyo a la capacidad de gestión institucional</t>
  </si>
  <si>
    <t>Entrega formal y oficial del proceso constructivo y herramientas para la operación del vivero del CCCN.</t>
  </si>
  <si>
    <t>Consultas Previas</t>
  </si>
  <si>
    <t>Acompañamiento a reunión de seguimiento del proyecto de construcción de viviendas a rehubicar del CCCN Guaymaral en los predios de Finca El Sol y San Marino.</t>
  </si>
  <si>
    <t>Lugar: Oficina interventoria San Jeronimo, reunión con el área social, ambiental y SST, para evaluar el proceso del programa 2 personal capacitado.</t>
  </si>
  <si>
    <t>Lugar: Casa de la cultura San Jeronimo, Reunión con la comunidad de la Vereda Piedras Negras, La ANI, Concesionario e intervemtoria, para tratar asunto con relación a las mesas de trabajo de conectividad de las veredas.</t>
  </si>
  <si>
    <t>Lugar: Vivero CCCN Guaymaral, entrega formal de la obra constructiva y herramientas para la operación del proyecto productivo a la junta directiva del CCCN.</t>
  </si>
  <si>
    <t>Lugar: CCCN Guaymaral, reunión de seguimiento y últimos ajustes al acuerdo de construcción de viviendas que se van a reubicar en el predio de la Finca El Sol y San Marino.</t>
  </si>
  <si>
    <t>Durante la presente semana se reciben los reportes de las operadoras con respecto a los incidentes y accidentes ocurridos en las unidades funcionales del proyecto. Se presentaron seis (6) accidentes con 4 lesionados y sin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del Túnel de Occidente y los nichos de auxilio.
- Se realiza inspección del poste S.O.S. 03 de la UF4 encontrándose funcionamiento.</t>
  </si>
  <si>
    <t>Actividades de Operación ejecutadas en la Fase de Construcción
Semana 249</t>
  </si>
  <si>
    <r>
      <rPr>
        <b/>
        <sz val="11"/>
        <rFont val="Arial"/>
        <family val="2"/>
      </rPr>
      <t>Ruta 6204 San Jerónimo - Túnel de Occidente</t>
    </r>
    <r>
      <rPr>
        <sz val="11"/>
        <rFont val="Arial"/>
        <family val="2"/>
      </rPr>
      <t xml:space="preserve">
- Actividades de Rocería de  PR25+100 al PR 28+900. 
- Actividades de limpieza de cunetas PR38+100 al PR 40+000. 
- Desvío entre el PR35+300 al PR37+600 Y  PR  30+800 al  31+500 se encuentran transitables.
- Zona Inestable PR34+900 sin movimiento. 
- Se realiza control vehicular PR  22+500,  30+400, 29+900, 35+200 y 39+700.  </t>
    </r>
  </si>
  <si>
    <r>
      <rPr>
        <b/>
        <sz val="11"/>
        <rFont val="Arial"/>
        <family val="2"/>
      </rPr>
      <t xml:space="preserve">Ruta 6204  Santa Fe de Antioquia - San Jerónimo
</t>
    </r>
    <r>
      <rPr>
        <sz val="11"/>
        <rFont val="Arial"/>
        <family val="2"/>
      </rPr>
      <t xml:space="preserve">
 - Se realiza control vehicular PR  8+200 y  PR 16+000.
- La vía se encuentra en funcionamiento normal.
-  Desvío en el PR16+380 al PR16+660  Normal Funcionamiento.
-  Desvío en el PR15+030 al PR15+740. Normal Funcionamiento.
-  Desvío en el PR13+090 al PR12+000 .Normal Funcionamiento.
- Se realiza Reparación del puente Paso Real. PR  6+300.</t>
    </r>
  </si>
  <si>
    <r>
      <rPr>
        <b/>
        <sz val="11"/>
        <rFont val="Arial"/>
        <family val="2"/>
      </rPr>
      <t xml:space="preserve">Ruta 6203 Cañasgordas-Santa Fe de Antioquia.
</t>
    </r>
    <r>
      <rPr>
        <sz val="11"/>
        <rFont val="Arial"/>
        <family val="2"/>
      </rPr>
      <t xml:space="preserve">
- Desvío de vía  en el PR60+400 para la ejecución de obras del Túnel del Toyo estado transitable. 
- Zona Inestable del PR97+500 No se presenta caída de material.
- La Vía se Encuentra Transitable.
- Limpieza de Cunetas y Calzada PR81+200 Y  PR 90+000
- Actividades Policía de Carreteras PR114+900 Y PR 73+000.
- Construcción de Disipador y Gaviones PR73+050.
- Limpieza de derrumbes PR 97+500 Y PR115+000.
-  Actividades de Rocería del  PR94+700 al PR 110+100. </t>
    </r>
  </si>
  <si>
    <r>
      <rPr>
        <b/>
        <sz val="11"/>
        <rFont val="Arial"/>
        <family val="2"/>
      </rPr>
      <t>Ruta 6204 Túnel de Occidente-Medellín</t>
    </r>
    <r>
      <rPr>
        <sz val="11"/>
        <rFont val="Arial"/>
        <family val="2"/>
      </rPr>
      <t xml:space="preserve">
-  Actividades de Limpieza de alcantarillas PR44+700 al PR 49+600. 
- Se realiza control vehicular PR  45+200 y paso alternado al interior del túnel.
- El Peaje de Aburra   PR45+200. Se encuentra en Operación Normal. Con cobro normal.
- Se realiza seguimiento a la zona inestable del PR45+000 y se observa que no presenta movimientos.
- Grúa y Ambulancia disponibles.
- Construcción de galerías al interior de túnel.
- Actividades Policía de Carreteras PR45+400. </t>
    </r>
  </si>
  <si>
    <r>
      <rPr>
        <b/>
        <sz val="11"/>
        <rFont val="Arial"/>
        <family val="2"/>
      </rPr>
      <t xml:space="preserve">Ruta 25B02 Bolombolo-Santa Fe de Antioquia.
</t>
    </r>
    <r>
      <rPr>
        <sz val="11"/>
        <rFont val="Arial"/>
        <family val="2"/>
      </rPr>
      <t xml:space="preserve">
- Construcción de muro en gaviones PR27+200 Y  PR18+800.
- Limpieza de derrumbes del PR0+000 al PR68+600.
- La Vía se Encuentra en Operación Normal.
- Limpieza de Cunetas y Calzada PR0+000 al 68+600.
- Ambulancia y Grúa Disponibles en  Anzá PR44+900.</t>
    </r>
    <r>
      <rPr>
        <sz val="11"/>
        <color theme="1"/>
        <rFont val="Arial"/>
        <family val="2"/>
      </rPr>
      <t xml:space="preserve">
- Se realizan labores de rocería PR 48+000 AL PR 52+000. 
</t>
    </r>
    <r>
      <rPr>
        <b/>
        <sz val="11"/>
        <color theme="1"/>
        <rFont val="Arial"/>
        <family val="2"/>
      </rPr>
      <t xml:space="preserve">Ruta 6003 Peñalisa-Bolombolo 
</t>
    </r>
    <r>
      <rPr>
        <sz val="11"/>
        <color theme="1"/>
        <rFont val="Arial"/>
        <family val="2"/>
      </rPr>
      <t xml:space="preserve">
- Policía de transito en el PR 44+400. Puesto de control.
- La Vía se Encuentra en Operación Normal.</t>
    </r>
  </si>
  <si>
    <t>UF4 Ruta 25B02 - PR 47+200. REPARACIÓN DE DEFENSA METÁLICA.</t>
  </si>
  <si>
    <t>UF 4 Ruta 25B02 - PR 71+600. EQUIPO DE RESCATE.</t>
  </si>
  <si>
    <t>UF 4 Ruta 6003 - PR 44+900. LIMPIEZA DE CUNETAS.</t>
  </si>
  <si>
    <t>UF 4 Ruta 6003 - PR 44+500. POLICÍA DE TRANSITO.</t>
  </si>
  <si>
    <t>UF 2.2 - PR 87+100. ROCERÍA DE FAJAS LATERALES.</t>
  </si>
  <si>
    <t>UF 2.1- PR 7+200. SEÑALIZACIÓN PERDIDA DE ESTRUCTURA DE SALIDA ALCANTARILLA.</t>
  </si>
  <si>
    <t>UF 2.1 - PR 6+300. REPARACIÓN PUENTE.</t>
  </si>
  <si>
    <t>UF 1  - PR 20+400.GRUA EN SERVICIO.</t>
  </si>
  <si>
    <t>UF 1 - PR 30+800. DESVÍO.</t>
  </si>
  <si>
    <t>UF 3 - PR 44+700. NIVELES DE SERVICIO.</t>
  </si>
  <si>
    <t>UF 3 - PR 45+200. PEAJE EN SERVICIO.</t>
  </si>
  <si>
    <t xml:space="preserve">En la UF 1: El concesionario en este periodo ejecuto las siguientes actividades: En recorrido de inspección de interventoría, se  evidenció que el concesionario continuó actividades en el PK9+400/800 UF1 Act 16 y 17, con la instalación cable Triplex No 4 , redes eléctricas y alumbrado publico, en el PK8+259 UF1 Act 16, con la instalación de luminaria sector Mestizal, redes eléctricas y alumbrado publico y en el PK9+900 UF1 Act 28, con la excavación para la cimentación de postes de 9 y 12m, sector Margarita del 8, traslado de redes eléctricas y alumbrado publico. 
Avance a la fecha UF1: Redes electricas:85% - Redes alumbrado público: 80% y Telecomunicaciones 82%.
En la UF3: El concesionario en este periodo ejecuto las siguientes actividades:  En recorrido de inspección de interventoría, se  evidenció que el concesionario, no adelantó actividades en este frente de obra.
Avance a la fecha UF3: Redes electricas:98% - Redes alumbrado público: 90% y Telecomunicaciones 96%.
En recorrido de obra, del pasado 13 de julio de 2020, se le solicito nuevamente, al jefe de redes del concesionario, la lista de chequeo de los sitios por intervenir de las UF1 y UF3, el jefe de redes del concesionario informo que la proyección la entregaría próximamente. a la fecha del presente informe no se ha entregado  ninguna información.  </t>
  </si>
  <si>
    <r>
      <rPr>
        <b/>
        <sz val="11"/>
        <color rgb="FFFF0000"/>
        <rFont val="Arial"/>
        <family val="2"/>
      </rPr>
      <t>En la UF 1</t>
    </r>
    <r>
      <rPr>
        <sz val="11"/>
        <rFont val="Arial"/>
        <family val="2"/>
      </rPr>
      <t xml:space="preserve"> : En el periodo informado,  En recorrido de inspección de interventoría, se evidenció que el concesionario continuó actividades en el PK0+200 UF1, con la excavación e instalación de tubería red de acueducto diámetro 3", en polietileno PEAD . 
Avance a la fecha UF1: Redes húmedas : 80%.
Avance a la fecha UF3: Redes húmedas : 0%.</t>
    </r>
  </si>
  <si>
    <r>
      <rPr>
        <b/>
        <sz val="10"/>
        <rFont val="Calibri"/>
        <family val="2"/>
        <scheme val="minor"/>
      </rPr>
      <t xml:space="preserve">PK8+259 UF1 Act 16. </t>
    </r>
    <r>
      <rPr>
        <sz val="10"/>
        <rFont val="Calibri"/>
        <family val="2"/>
        <scheme val="minor"/>
      </rPr>
      <t xml:space="preserve">Instalación de luminaria sector Mestizal, redes eléctricas y alumbrado publico. </t>
    </r>
  </si>
  <si>
    <r>
      <rPr>
        <b/>
        <sz val="10"/>
        <rFont val="Calibri"/>
        <family val="2"/>
        <scheme val="minor"/>
      </rPr>
      <t>PK8+259 UF1 Act 16</t>
    </r>
    <r>
      <rPr>
        <sz val="10"/>
        <rFont val="Calibri"/>
        <family val="2"/>
        <scheme val="minor"/>
      </rPr>
      <t xml:space="preserve">. Instalación de luminaria sector Mestizal, redes eléctricas y alumbrado publico. </t>
    </r>
  </si>
  <si>
    <r>
      <rPr>
        <b/>
        <sz val="10"/>
        <rFont val="Calibri"/>
        <family val="2"/>
        <scheme val="minor"/>
      </rPr>
      <t xml:space="preserve">PK9+900 UF1 Act 28. </t>
    </r>
    <r>
      <rPr>
        <sz val="10"/>
        <rFont val="Calibri"/>
        <family val="2"/>
        <scheme val="minor"/>
      </rPr>
      <t xml:space="preserve"> Excavación para la cimentacion de postes de 9 y 12m, sector Margarita del 8, traslado de redes eléctricas y alumbrado publico. </t>
    </r>
  </si>
  <si>
    <r>
      <rPr>
        <b/>
        <sz val="10"/>
        <rFont val="Calibri"/>
        <family val="2"/>
        <scheme val="minor"/>
      </rPr>
      <t>PK0+200 UF1.</t>
    </r>
    <r>
      <rPr>
        <sz val="10"/>
        <rFont val="Calibri"/>
        <family val="2"/>
        <scheme val="minor"/>
      </rPr>
      <t xml:space="preserve">  Excavación e instalacion de tubería red de acueducto diametro 3", en polietileno PEAD . </t>
    </r>
  </si>
  <si>
    <t>Instalación de 6 postes de concreto (9m) 510 Kgf  para traslado de luminarias,  e  instalación de cable triple N°4, PK23+170 al PK23+220, Actuación 39</t>
  </si>
  <si>
    <t>Actividad de excavación para profundizar red de acueducto existente a h=1.20m, tubería PVC  2'' Y 3'' calzada derecha , se realiza instalación de arenilla, se instala cinta señalización azul,se hace lleno  y compactación  (40m). Sector  La laguna. PK31+000.</t>
  </si>
  <si>
    <r>
      <rPr>
        <b/>
        <sz val="10"/>
        <rFont val="Calibri"/>
        <family val="2"/>
        <scheme val="minor"/>
      </rPr>
      <t>PK31+000 UF 2.1-</t>
    </r>
    <r>
      <rPr>
        <sz val="10"/>
        <rFont val="Calibri"/>
        <family val="2"/>
        <scheme val="minor"/>
      </rPr>
      <t xml:space="preserve"> Excavación de 1.20m para profundiza tubería existente 2'' y 3'' PVC, aproximadamente 40m.</t>
    </r>
  </si>
  <si>
    <r>
      <rPr>
        <b/>
        <sz val="10"/>
        <rFont val="Calibri"/>
        <family val="2"/>
        <scheme val="minor"/>
      </rPr>
      <t xml:space="preserve">PK31+000 UF 2.1- </t>
    </r>
    <r>
      <rPr>
        <sz val="10"/>
        <rFont val="Calibri"/>
        <family val="2"/>
        <scheme val="minor"/>
      </rPr>
      <t>Lleno y compactación con arenilla y señalización de tubería con cinta azul.</t>
    </r>
  </si>
  <si>
    <r>
      <rPr>
        <b/>
        <sz val="10"/>
        <rFont val="Calibri"/>
        <family val="2"/>
        <scheme val="minor"/>
      </rPr>
      <t>PK22+170/PK 23+220- UF 2.1-</t>
    </r>
    <r>
      <rPr>
        <sz val="10"/>
        <rFont val="Calibri"/>
        <family val="2"/>
        <scheme val="minor"/>
      </rPr>
      <t xml:space="preserve"> Instalación de postes en concreto 9m-510. ACT 39</t>
    </r>
  </si>
  <si>
    <r>
      <rPr>
        <b/>
        <sz val="10"/>
        <rFont val="Calibri"/>
        <family val="2"/>
        <scheme val="minor"/>
      </rPr>
      <t xml:space="preserve">PK 22+170/23+220- UF 2.1- </t>
    </r>
    <r>
      <rPr>
        <sz val="10"/>
        <rFont val="Calibri"/>
        <family val="2"/>
        <scheme val="minor"/>
      </rPr>
      <t>Instalación de luminarias. ACT 39</t>
    </r>
  </si>
  <si>
    <t>16/07/2020-22/07/2020</t>
  </si>
  <si>
    <t>INFORME SEMESTRAL DE INTERVENTORÍA No.10 JUNIO-2020</t>
  </si>
  <si>
    <t>Elaboración del Informe Semestral de Gestión Predial No.10 JUNIO-2020</t>
  </si>
  <si>
    <t>16/07/2020-21/07/2020</t>
  </si>
  <si>
    <t>REMISORIO 232 EN RESPUESTA AL OFICIO 02-01-20200701001892 INFORME DE GESTIÓN PREDIAL MES JUNIO DE 2020</t>
  </si>
  <si>
    <t>Análisis y revisión de cada uno de los insumos presentados en el informe de gestión predial correspondiente al mes de junio-2020.</t>
  </si>
  <si>
    <t>CONCEPTO DEL AREA PREDIAL AL OTRO SI 7 QUE MODIFICA EL CAPITULO I (DEFINICIONES) SECCIÓN 4.17 (PROCEDIMIENTO DE VERIFICACIÓN) Y SECCIÓN 7.1 (GENERALIDADES DE LA GESTIÓN PREDIAL) DE LA PARTE GENERAL DEL CONTRATO DE CONCESIÓN.</t>
  </si>
  <si>
    <t>La Interventoría emite concepto al OTRO SI 7, solicitado por la ANI.</t>
  </si>
  <si>
    <t xml:space="preserve">CONCEPTO JURIDICO FRENTE A LOS INFORMES SEMANALES NÚMEROS 5 Y 6 PARA EL PREDIO COMPRENDIDO ENTRE EL 1 AL 7 DE JULIO Y EL 8 AL 14 DE JULIO DE 2020, FRENTE AL EVENTO EXIMENTE DE RESPONSABILIDAD, COMUNICADOS DEL CONCESIONARIO 02-01-20200707001951 Y 02-01-20200714002026 </t>
  </si>
  <si>
    <t>La Interventoría en su respuesta al Concesionario, le informa que no ha determinado la aceptación del EER, y además menciona que a la fecha  la ANI tampoco se ha pronunciado respecto si acepta o no la ocurrencia del Evento Eximente de Responsabilidad.</t>
  </si>
  <si>
    <t xml:space="preserve">CONCEPTO JURIDICO FRENTE A LOS INFORMES SEMANALES NÚMEROS 3 Y 4 PARA EL PREDIO COMPRENDIDO ENTRE EL 1 AL 7 DE JULIO Y EL 8 AL 14 DE JULIO DE 2020, FRENTE AL EVENTO EXIMENTE DE RESPONSABILIDAD, COMUNICADOS DEL CONCESIONARIO 02-01-20200707001954 Y 02-01-20200714002027 </t>
  </si>
  <si>
    <t>REMISORIO 241 EN RESPUESTA AL OFICIO 02-01-20200715002033</t>
  </si>
  <si>
    <t>La Interventoría da su "NO OBJECIÓN" para que se inicie el Proceso de Expropiación Judicial del Predio MAR1_UF2_013A.</t>
  </si>
  <si>
    <t>REMISORIO 242 EN RESPUESTA AL OFICIO 02-01-20200703001927 ACTUALIZACIÓN CRONOGRAMA DE ADQUISICIÓN DE PREDIOS.</t>
  </si>
  <si>
    <t>La Interventoría evidencia que el Cronograma de Predios se encuentra en armonia con el plan de obras; sin embargo queda objetado por que se hace necesario que se aclare respecto a la Unidad Funcional 2.1 en "TRABAJOS PREPARATORIOS TRAMO 18900 A 19300 calzada izquierda.</t>
  </si>
  <si>
    <t>REMISORIO 243 REITERACIÓN DE INFORMACIÓN Y APORTE DE DOCUMENTACIÓN PREDIO MAR1_UF1_166</t>
  </si>
  <si>
    <t>La Interventoría reitera la solicitud de información y documentación del Predio MAR1_UF1_166.</t>
  </si>
  <si>
    <t>REMISORIO 244 EN RESPUESTA AL OFICIO 02-01-20200707001902</t>
  </si>
  <si>
    <t>La Interventoría dejó en observación la Ficha Predial del Predio MAR1_UF1_198A</t>
  </si>
  <si>
    <r>
      <t xml:space="preserve">Periodo: </t>
    </r>
    <r>
      <rPr>
        <b/>
        <sz val="10"/>
        <color theme="1"/>
        <rFont val="Calibri"/>
        <family val="2"/>
        <scheme val="minor"/>
      </rPr>
      <t>Del 16 al 22 de julio de 2020</t>
    </r>
  </si>
  <si>
    <t>Del 16/07/20
al 22/07/20</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</si>
  <si>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</si>
  <si>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</si>
  <si>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</si>
  <si>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</si>
  <si>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</si>
  <si>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</si>
  <si>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</si>
  <si>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</si>
  <si>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</si>
  <si>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</si>
  <si>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</si>
  <si>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</si>
  <si>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</si>
  <si>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</si>
  <si>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</si>
  <si>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</si>
  <si>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</si>
  <si>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</si>
  <si>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</si>
  <si>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</si>
  <si>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</si>
  <si>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</si>
  <si>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</si>
  <si>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</si>
  <si>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</si>
  <si>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</si>
  <si>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</si>
  <si>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</si>
  <si>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</si>
  <si>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</si>
  <si>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</si>
  <si>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</si>
  <si>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</si>
  <si>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</si>
  <si>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</si>
  <si>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</si>
  <si>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</si>
  <si>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</si>
  <si>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</si>
  <si>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</si>
  <si>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</si>
  <si>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</si>
  <si>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</si>
  <si>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</si>
  <si>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</si>
  <si>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</si>
  <si>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</si>
  <si>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</si>
  <si>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</si>
  <si>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</si>
  <si>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</si>
  <si>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</si>
  <si>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</si>
  <si>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</si>
  <si>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</si>
  <si>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</si>
  <si>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</si>
  <si>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</si>
  <si>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</si>
  <si>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</si>
  <si>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</si>
  <si>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</si>
  <si>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</si>
  <si>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</si>
  <si>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</si>
  <si>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</si>
  <si>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</si>
  <si>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</si>
  <si>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</si>
  <si>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</si>
  <si>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</si>
  <si>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</si>
  <si>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</si>
  <si>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</si>
  <si>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</si>
  <si>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</si>
  <si>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</si>
  <si>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</si>
  <si>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</si>
  <si>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</si>
  <si>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</si>
  <si>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</si>
  <si>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</si>
  <si>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</si>
  <si>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</si>
  <si>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</si>
  <si>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</si>
  <si>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</si>
  <si>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</si>
  <si>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</si>
  <si>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</si>
  <si>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</si>
  <si>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</si>
  <si>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</si>
  <si>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</si>
  <si>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</si>
  <si>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</si>
  <si>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</si>
  <si>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</si>
  <si>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</si>
  <si>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</si>
  <si>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</si>
  <si>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</si>
  <si>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</si>
  <si>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</si>
  <si>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</si>
  <si>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</si>
  <si>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</si>
  <si>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</si>
  <si>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</si>
  <si>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</si>
  <si>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</si>
  <si>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</si>
  <si>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</si>
  <si>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</si>
  <si>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Respuesta a comunicación EPS4G-1179-19 referente al acceso la Puerta</t>
  </si>
  <si>
    <t>D-02-01-20191113-0010561</t>
  </si>
  <si>
    <t>ESPERA RESPUESTA DEL ESPECIALISTA  DE LA INTERVENTORÍA</t>
  </si>
</sst>
</file>

<file path=xl/styles.xml><?xml version="1.0" encoding="utf-8"?>
<styleSheet xmlns="http://schemas.openxmlformats.org/spreadsheetml/2006/main" xmlns:mc="http://schemas.openxmlformats.org/markup-compatibility/2006" xmlns:x14ac="http://schemas.microsoft.com/office/spreadsheetml/2009/9/ac" mc:Ignorable="x14ac">
  <numFmts count="17">
    <numFmt numFmtId="44" formatCode="_(&quot;$&quot;\ * #,##0.00_);_(&quot;$&quot;\ * \(#,##0.00\);_(&quot;$&quot;\ * &quot;-&quot;??_);_(@_)"/>
    <numFmt numFmtId="43" formatCode="_(* #,##0.00_);_(* \(#,##0.00\);_(* &quot;-&quot;??_);_(@_)"/>
    <numFmt numFmtId="164" formatCode="_-* #,##0.00\ _€_-;\-* #,##0.00\ _€_-;_-* &quot;-&quot;??\ _€_-;_-@_-"/>
    <numFmt numFmtId="165" formatCode="&quot;00&quot;#"/>
    <numFmt numFmtId="166" formatCode="0.000"/>
    <numFmt numFmtId="167" formatCode="\P\R\ 0\+000"/>
    <numFmt numFmtId="168" formatCode="&quot;$&quot;#,##0.00"/>
    <numFmt numFmtId="169" formatCode="_-* #,##0.00000000\ _€_-;\-* #,##0.00000000\ _€_-;_-* &quot;-&quot;??\ _€_-;_-@_-"/>
    <numFmt numFmtId="170" formatCode="#,##0.00000000"/>
    <numFmt numFmtId="171" formatCode="_-* #,##0.0\ _€_-;\-* #,##0.0\ _€_-;_-* &quot;-&quot;??\ _€_-;_-@_-"/>
    <numFmt numFmtId="172" formatCode="&quot;UF &quot;#"/>
    <numFmt numFmtId="173" formatCode="0;[Red]0"/>
    <numFmt numFmtId="174" formatCode="[$-C0A]d\ &quot;de&quot;\ mmmm\ &quot;de&quot;\ yyyy;@"/>
    <numFmt numFmtId="175" formatCode="&quot;$&quot;#,##0.00_);[Red]\(&quot;$&quot;#,##0.00\)"/>
    <numFmt numFmtId="176" formatCode="[$-C0A]mmmm\-yy;@"/>
    <numFmt numFmtId="177" formatCode="[$-409]d\-mmm\-yy;@"/>
    <numFmt numFmtId="179" formatCode="&quot;$&quot;\ #,##0.00"/>
  </numFmts>
  <fonts count="53"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20"/>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sz val="12"/>
      <name val="Arial"/>
      <family val="2"/>
    </font>
    <font>
      <sz val="12"/>
      <color rgb="FFFF0000"/>
      <name val="Arial"/>
      <family val="2"/>
    </font>
    <font>
      <b/>
      <sz val="12"/>
      <color rgb="FFFF0000"/>
      <name val="Arial"/>
      <family val="2"/>
    </font>
    <font>
      <b/>
      <sz val="10"/>
      <color rgb="FF000000"/>
      <name val="Arial"/>
      <family val="2"/>
    </font>
  </fonts>
  <fills count="22">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s>
  <borders count="67">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style="thin">
        <color indexed="64"/>
      </left>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right style="thin">
        <color indexed="64"/>
      </right>
      <top style="medium">
        <color indexed="64"/>
      </top>
      <bottom/>
      <diagonal/>
    </border>
    <border>
      <left/>
      <right style="thin">
        <color auto="1"/>
      </right>
      <top style="medium">
        <color indexed="64"/>
      </top>
      <bottom style="thin">
        <color auto="1"/>
      </bottom>
      <diagonal/>
    </border>
    <border>
      <left/>
      <right style="thin">
        <color indexed="64"/>
      </right>
      <top/>
      <bottom style="medium">
        <color indexed="64"/>
      </bottom>
      <diagonal/>
    </border>
  </borders>
  <cellStyleXfs count="18">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44" fontId="11" fillId="0" borderId="0" applyFont="0" applyFill="0" applyBorder="0" applyAlignment="0" applyProtection="0"/>
    <xf numFmtId="0" fontId="16" fillId="0" borderId="0"/>
    <xf numFmtId="0" fontId="2" fillId="0" borderId="0"/>
    <xf numFmtId="4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6"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cellStyleXfs>
  <cellXfs count="1171">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6"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8" fontId="7" fillId="0" borderId="1" xfId="5" applyNumberFormat="1" applyFont="1" applyBorder="1" applyAlignment="1">
      <alignment horizontal="center"/>
    </xf>
    <xf numFmtId="49" fontId="7" fillId="0" borderId="6" xfId="5" applyNumberFormat="1" applyFont="1" applyBorder="1" applyAlignment="1">
      <alignment horizontal="center"/>
    </xf>
    <xf numFmtId="168" fontId="7" fillId="0" borderId="2" xfId="5" applyNumberFormat="1" applyFont="1" applyBorder="1" applyAlignment="1">
      <alignment horizontal="center"/>
    </xf>
    <xf numFmtId="168"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8"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8"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8"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8" fontId="7" fillId="0" borderId="3" xfId="5" applyNumberFormat="1" applyFont="1" applyBorder="1" applyAlignment="1">
      <alignment vertical="center" wrapText="1"/>
    </xf>
    <xf numFmtId="168"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8" fontId="5" fillId="0" borderId="2" xfId="0" applyNumberFormat="1" applyFont="1" applyBorder="1" applyAlignment="1">
      <alignment horizontal="center" vertical="center" wrapText="1"/>
    </xf>
    <xf numFmtId="168"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19" fillId="0" borderId="0" xfId="0" applyFont="1" applyAlignment="1">
      <alignment horizontal="left"/>
    </xf>
    <xf numFmtId="0" fontId="19" fillId="0" borderId="0" xfId="0" applyFont="1"/>
    <xf numFmtId="1" fontId="19" fillId="17" borderId="18" xfId="0" applyNumberFormat="1" applyFont="1" applyFill="1" applyBorder="1" applyAlignment="1">
      <alignment vertical="center"/>
    </xf>
    <xf numFmtId="1" fontId="19" fillId="17" borderId="1" xfId="0" applyNumberFormat="1" applyFont="1" applyFill="1" applyBorder="1" applyAlignment="1">
      <alignment vertical="center"/>
    </xf>
    <xf numFmtId="1" fontId="19" fillId="0" borderId="1" xfId="0" applyNumberFormat="1" applyFont="1" applyBorder="1" applyAlignment="1">
      <alignment vertical="center"/>
    </xf>
    <xf numFmtId="1" fontId="19" fillId="0" borderId="28" xfId="0" applyNumberFormat="1" applyFont="1" applyBorder="1" applyAlignment="1">
      <alignment vertical="center"/>
    </xf>
    <xf numFmtId="1" fontId="19" fillId="0" borderId="11" xfId="0" applyNumberFormat="1" applyFont="1" applyBorder="1" applyAlignment="1">
      <alignment vertical="center"/>
    </xf>
    <xf numFmtId="169" fontId="18"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8"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43"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8" fontId="5" fillId="0" borderId="0" xfId="0" applyNumberFormat="1" applyFont="1" applyAlignment="1">
      <alignment horizontal="center" vertical="center" wrapText="1"/>
    </xf>
    <xf numFmtId="0" fontId="5" fillId="0" borderId="0" xfId="0" applyFont="1" applyAlignment="1">
      <alignment horizontal="center" vertical="center" wrapText="1"/>
    </xf>
    <xf numFmtId="170" fontId="18" fillId="16" borderId="0" xfId="0" applyNumberFormat="1" applyFont="1" applyFill="1" applyAlignment="1">
      <alignment horizontal="right" wrapText="1"/>
    </xf>
    <xf numFmtId="49" fontId="7" fillId="0" borderId="0" xfId="5" applyNumberFormat="1" applyFont="1" applyAlignment="1">
      <alignment horizontal="center"/>
    </xf>
    <xf numFmtId="0" fontId="20" fillId="0" borderId="0" xfId="0" applyFont="1"/>
    <xf numFmtId="38" fontId="7" fillId="0" borderId="1" xfId="2" applyNumberFormat="1" applyFont="1" applyBorder="1" applyAlignment="1">
      <alignment horizont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0" fontId="7" fillId="0" borderId="13" xfId="2" applyFont="1" applyBorder="1" applyAlignment="1">
      <alignment horizontal="center" vertical="center" wrapText="1"/>
    </xf>
    <xf numFmtId="168" fontId="7" fillId="0" borderId="2" xfId="5" applyNumberFormat="1" applyFont="1" applyBorder="1" applyAlignment="1">
      <alignment horizontal="center" vertical="center" wrapText="1"/>
    </xf>
    <xf numFmtId="168" fontId="7" fillId="0" borderId="3" xfId="5" applyNumberFormat="1" applyFont="1" applyBorder="1" applyAlignment="1">
      <alignment horizontal="center" vertical="center" wrapText="1"/>
    </xf>
    <xf numFmtId="168" fontId="7" fillId="15" borderId="2" xfId="5" applyNumberFormat="1" applyFont="1" applyFill="1" applyBorder="1" applyAlignment="1">
      <alignment horizontal="center"/>
    </xf>
    <xf numFmtId="170" fontId="18"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8"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69" fontId="18" fillId="0" borderId="1" xfId="11" applyNumberFormat="1" applyFont="1" applyBorder="1" applyAlignment="1">
      <alignment horizontal="right" wrapText="1"/>
    </xf>
    <xf numFmtId="175" fontId="5" fillId="0" borderId="1" xfId="8" applyNumberFormat="1" applyFont="1" applyBorder="1"/>
    <xf numFmtId="49" fontId="7" fillId="0" borderId="3" xfId="5" applyNumberFormat="1" applyFont="1" applyBorder="1" applyAlignment="1">
      <alignment horizontal="right" vertical="center" wrapText="1"/>
    </xf>
    <xf numFmtId="176" fontId="7" fillId="0" borderId="3" xfId="5" applyNumberFormat="1" applyFont="1" applyBorder="1" applyAlignment="1">
      <alignment horizontal="right"/>
    </xf>
    <xf numFmtId="175" fontId="7" fillId="0" borderId="3" xfId="5" applyNumberFormat="1" applyFont="1" applyBorder="1" applyAlignment="1">
      <alignment vertical="center" wrapText="1"/>
    </xf>
    <xf numFmtId="175" fontId="7" fillId="0" borderId="3" xfId="5" applyNumberFormat="1" applyFont="1" applyBorder="1" applyAlignment="1">
      <alignment wrapText="1"/>
    </xf>
    <xf numFmtId="169" fontId="18"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3" fillId="0" borderId="11" xfId="12" applyNumberFormat="1" applyFont="1" applyBorder="1" applyAlignment="1">
      <alignment horizontal="center" vertical="center"/>
    </xf>
    <xf numFmtId="0" fontId="0" fillId="0" borderId="0" xfId="0"/>
    <xf numFmtId="0" fontId="2" fillId="0" borderId="0" xfId="12"/>
    <xf numFmtId="17" fontId="23" fillId="0" borderId="1" xfId="12" applyNumberFormat="1" applyFont="1" applyBorder="1" applyAlignment="1">
      <alignment horizontal="center" vertical="center"/>
    </xf>
    <xf numFmtId="168" fontId="5" fillId="0" borderId="2" xfId="0" applyNumberFormat="1" applyFont="1" applyBorder="1" applyAlignment="1">
      <alignment horizontal="right" vertical="center" wrapText="1"/>
    </xf>
    <xf numFmtId="38" fontId="8" fillId="3" borderId="11" xfId="0" applyNumberFormat="1" applyFont="1" applyFill="1" applyBorder="1" applyAlignment="1">
      <alignment horizontal="center" vertical="center" wrapText="1"/>
    </xf>
    <xf numFmtId="0" fontId="2" fillId="0" borderId="0" xfId="0" applyFont="1" applyAlignment="1">
      <alignment horizontal="center" vertical="center" wrapText="1"/>
    </xf>
    <xf numFmtId="1" fontId="12" fillId="0" borderId="28" xfId="0" applyNumberFormat="1" applyFont="1" applyBorder="1" applyAlignment="1">
      <alignment horizontal="center" vertical="center" wrapText="1"/>
    </xf>
    <xf numFmtId="0" fontId="12" fillId="0" borderId="28" xfId="0" applyFont="1" applyBorder="1" applyAlignment="1">
      <alignment horizontal="center" vertical="center" wrapText="1"/>
    </xf>
    <xf numFmtId="9" fontId="19"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19" fillId="0" borderId="4" xfId="1" applyFont="1" applyBorder="1" applyAlignment="1">
      <alignment horizontal="center" vertical="center" wrapText="1"/>
    </xf>
    <xf numFmtId="1" fontId="12" fillId="0" borderId="1" xfId="0" applyNumberFormat="1" applyFont="1" applyBorder="1" applyAlignment="1">
      <alignment vertical="center"/>
    </xf>
    <xf numFmtId="9" fontId="19" fillId="0" borderId="4" xfId="1" applyFont="1" applyBorder="1" applyAlignment="1">
      <alignment horizontal="center"/>
    </xf>
    <xf numFmtId="173" fontId="11" fillId="0" borderId="1" xfId="0" applyNumberFormat="1" applyFont="1" applyBorder="1" applyAlignment="1">
      <alignment vertical="center"/>
    </xf>
    <xf numFmtId="9" fontId="19" fillId="0" borderId="7" xfId="1" applyFont="1" applyBorder="1" applyAlignment="1">
      <alignment horizontal="center"/>
    </xf>
    <xf numFmtId="9" fontId="19" fillId="0" borderId="37" xfId="1" applyFont="1" applyBorder="1" applyAlignment="1">
      <alignment horizontal="center"/>
    </xf>
    <xf numFmtId="169" fontId="18"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3" fillId="0" borderId="1"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3" fillId="0" borderId="1" xfId="12" applyFont="1" applyBorder="1" applyAlignment="1">
      <alignment horizontal="center" vertical="center"/>
    </xf>
    <xf numFmtId="0" fontId="23" fillId="0" borderId="11" xfId="12" applyFont="1" applyBorder="1" applyAlignment="1">
      <alignment horizontal="center" vertical="center"/>
    </xf>
    <xf numFmtId="0" fontId="3" fillId="20" borderId="0" xfId="12" applyFont="1" applyFill="1" applyAlignment="1">
      <alignment horizontal="center" vertical="center" wrapText="1"/>
    </xf>
    <xf numFmtId="0" fontId="23" fillId="0" borderId="4" xfId="12" applyFont="1" applyBorder="1" applyAlignment="1">
      <alignment horizontal="center" vertical="center"/>
    </xf>
    <xf numFmtId="0" fontId="43" fillId="0" borderId="1" xfId="15" applyFont="1" applyBorder="1" applyAlignment="1">
      <alignment horizontal="center" vertical="center" wrapText="1"/>
    </xf>
    <xf numFmtId="0" fontId="45" fillId="0" borderId="1" xfId="15" applyFont="1" applyBorder="1" applyAlignment="1">
      <alignment horizontal="center" vertical="center"/>
    </xf>
    <xf numFmtId="0" fontId="45" fillId="0" borderId="27" xfId="15" applyFont="1" applyBorder="1" applyAlignment="1">
      <alignment horizontal="center" vertical="center"/>
    </xf>
    <xf numFmtId="17" fontId="43" fillId="0" borderId="1" xfId="15" applyNumberFormat="1" applyFont="1" applyBorder="1" applyAlignment="1">
      <alignment horizontal="center"/>
    </xf>
    <xf numFmtId="0" fontId="45" fillId="0" borderId="1" xfId="15" applyFont="1" applyBorder="1" applyAlignment="1">
      <alignment horizontal="center"/>
    </xf>
    <xf numFmtId="0" fontId="45" fillId="0" borderId="27" xfId="15" applyFont="1" applyBorder="1" applyAlignment="1">
      <alignment horizontal="center"/>
    </xf>
    <xf numFmtId="0" fontId="46" fillId="0" borderId="22" xfId="15" applyFont="1" applyBorder="1"/>
    <xf numFmtId="0" fontId="46" fillId="0" borderId="0" xfId="15" applyFont="1" applyAlignment="1">
      <alignment vertical="center"/>
    </xf>
    <xf numFmtId="9" fontId="47"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7" fillId="0" borderId="1" xfId="16" applyFont="1" applyBorder="1" applyAlignment="1">
      <alignment horizontal="center" vertical="center" wrapText="1"/>
    </xf>
    <xf numFmtId="9" fontId="47" fillId="0" borderId="1" xfId="16" applyFont="1" applyBorder="1" applyAlignment="1">
      <alignment horizontal="center"/>
    </xf>
    <xf numFmtId="1" fontId="12" fillId="17" borderId="12" xfId="0" applyNumberFormat="1" applyFont="1" applyFill="1" applyBorder="1" applyAlignment="1">
      <alignment vertical="center"/>
    </xf>
    <xf numFmtId="9" fontId="47" fillId="0" borderId="28" xfId="16" applyFont="1" applyBorder="1" applyAlignment="1">
      <alignment horizontal="center"/>
    </xf>
    <xf numFmtId="14" fontId="35" fillId="18" borderId="11" xfId="7" applyNumberFormat="1" applyFont="1" applyFill="1" applyBorder="1" applyAlignment="1">
      <alignment horizontal="center" vertical="center"/>
    </xf>
    <xf numFmtId="0" fontId="5" fillId="0" borderId="24" xfId="0" applyFont="1" applyBorder="1"/>
    <xf numFmtId="0" fontId="13" fillId="12" borderId="13" xfId="0" applyFont="1" applyFill="1" applyBorder="1" applyAlignment="1">
      <alignment horizontal="center" vertical="center" textRotation="90" wrapText="1"/>
    </xf>
    <xf numFmtId="0" fontId="43" fillId="0" borderId="0" xfId="15" applyFont="1" applyAlignment="1">
      <alignment horizontal="center" vertical="center"/>
    </xf>
    <xf numFmtId="0" fontId="45" fillId="0" borderId="0" xfId="15" applyFont="1" applyAlignment="1">
      <alignment horizontal="center" vertical="center"/>
    </xf>
    <xf numFmtId="0" fontId="45" fillId="0" borderId="0" xfId="15" applyFont="1" applyAlignment="1">
      <alignment horizontal="center"/>
    </xf>
    <xf numFmtId="0" fontId="46" fillId="0" borderId="0" xfId="15" applyFont="1" applyAlignment="1">
      <alignment horizontal="center" vertical="center"/>
    </xf>
    <xf numFmtId="0" fontId="7" fillId="6" borderId="8" xfId="0" applyFont="1" applyFill="1" applyBorder="1" applyAlignment="1">
      <alignment horizontal="center" vertical="center" wrapText="1"/>
    </xf>
    <xf numFmtId="0" fontId="7" fillId="6" borderId="9" xfId="0" applyFont="1" applyFill="1" applyBorder="1" applyAlignment="1">
      <alignment horizontal="center" vertical="center" wrapText="1"/>
    </xf>
    <xf numFmtId="38" fontId="7" fillId="6" borderId="9" xfId="0" applyNumberFormat="1" applyFont="1" applyFill="1" applyBorder="1" applyAlignment="1">
      <alignment horizontal="left" vertical="center" wrapText="1"/>
    </xf>
    <xf numFmtId="38" fontId="7" fillId="6" borderId="9" xfId="0" applyNumberFormat="1" applyFont="1" applyFill="1" applyBorder="1" applyAlignment="1">
      <alignment horizontal="center" vertical="center" wrapText="1"/>
    </xf>
    <xf numFmtId="14" fontId="7" fillId="6" borderId="9" xfId="0" applyNumberFormat="1" applyFont="1" applyFill="1" applyBorder="1" applyAlignment="1">
      <alignment horizontal="center" vertical="center" wrapText="1"/>
    </xf>
    <xf numFmtId="14" fontId="7" fillId="6" borderId="10" xfId="0" applyNumberFormat="1" applyFont="1" applyFill="1" applyBorder="1" applyAlignment="1">
      <alignment horizontal="center" vertical="center" wrapText="1"/>
    </xf>
    <xf numFmtId="17" fontId="23" fillId="0" borderId="7"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 fillId="0" borderId="0" xfId="0" applyFont="1" applyBorder="1" applyAlignment="1">
      <alignment horizontal="center" vertical="center" wrapText="1"/>
    </xf>
    <xf numFmtId="0" fontId="12" fillId="0" borderId="29" xfId="0" applyFont="1" applyBorder="1" applyAlignment="1">
      <alignment horizontal="center" vertical="center"/>
    </xf>
    <xf numFmtId="0" fontId="13" fillId="12" borderId="13" xfId="0" applyFont="1" applyFill="1" applyBorder="1" applyAlignment="1">
      <alignment horizontal="center" vertical="center" textRotation="90" wrapText="1"/>
    </xf>
    <xf numFmtId="0" fontId="2" fillId="7" borderId="0" xfId="12" applyFill="1"/>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2" fillId="0" borderId="0" xfId="0" applyFont="1" applyAlignment="1">
      <alignment horizontal="center" vertical="center"/>
    </xf>
    <xf numFmtId="0" fontId="13" fillId="12" borderId="13" xfId="0" applyFont="1" applyFill="1" applyBorder="1" applyAlignment="1">
      <alignment horizontal="center" vertical="center" textRotation="90" wrapText="1"/>
    </xf>
    <xf numFmtId="14" fontId="33" fillId="18" borderId="1" xfId="12" applyNumberFormat="1" applyFont="1" applyFill="1" applyBorder="1" applyAlignment="1">
      <alignment horizontal="center" vertical="center"/>
    </xf>
    <xf numFmtId="0" fontId="13" fillId="12" borderId="13" xfId="0" applyFont="1" applyFill="1" applyBorder="1" applyAlignment="1">
      <alignment horizontal="center" vertical="center" textRotation="90" wrapText="1"/>
    </xf>
    <xf numFmtId="0" fontId="23" fillId="0" borderId="1" xfId="12" applyFont="1" applyBorder="1" applyAlignment="1">
      <alignment horizontal="center" vertical="center"/>
    </xf>
    <xf numFmtId="0" fontId="7" fillId="0" borderId="1" xfId="0" applyFont="1" applyFill="1" applyBorder="1" applyAlignment="1">
      <alignment horizontal="center" vertical="center" wrapText="1"/>
    </xf>
    <xf numFmtId="38" fontId="7" fillId="6" borderId="1" xfId="0" applyNumberFormat="1" applyFont="1" applyFill="1" applyBorder="1" applyAlignment="1">
      <alignment horizontal="center" vertical="center" wrapText="1"/>
    </xf>
    <xf numFmtId="0" fontId="19" fillId="0" borderId="0" xfId="0" applyFont="1" applyAlignment="1">
      <alignment horizontal="left" vertical="top"/>
    </xf>
    <xf numFmtId="0" fontId="23" fillId="0" borderId="1" xfId="12" applyFont="1" applyBorder="1" applyAlignment="1">
      <alignment horizontal="center" vertical="center"/>
    </xf>
    <xf numFmtId="17" fontId="23" fillId="0" borderId="1" xfId="12" applyNumberFormat="1" applyFont="1" applyBorder="1" applyAlignment="1">
      <alignment horizontal="center" vertical="center"/>
    </xf>
    <xf numFmtId="0" fontId="2" fillId="18" borderId="0" xfId="12" applyFill="1"/>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0" borderId="1" xfId="2" applyFont="1" applyBorder="1" applyAlignment="1">
      <alignment horizontal="center" vertical="center"/>
    </xf>
    <xf numFmtId="0" fontId="8" fillId="0" borderId="3" xfId="0" applyFont="1" applyBorder="1" applyAlignment="1">
      <alignment horizontal="center" vertical="center" wrapText="1"/>
    </xf>
    <xf numFmtId="0" fontId="5" fillId="0" borderId="1" xfId="0"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168" fontId="7" fillId="0" borderId="1" xfId="5" applyNumberFormat="1" applyFont="1" applyBorder="1" applyAlignment="1">
      <alignment horizontal="center" vertical="center" wrapText="1"/>
    </xf>
    <xf numFmtId="38" fontId="8" fillId="3" borderId="1" xfId="2" applyNumberFormat="1" applyFont="1" applyFill="1" applyBorder="1" applyAlignment="1">
      <alignment horizontal="center" vertical="center" wrapText="1"/>
    </xf>
    <xf numFmtId="168" fontId="7" fillId="0" borderId="1" xfId="5" applyNumberFormat="1" applyFont="1" applyBorder="1" applyAlignment="1">
      <alignment horizontal="right" vertical="center" wrapText="1"/>
    </xf>
    <xf numFmtId="168" fontId="7" fillId="0" borderId="2" xfId="5" applyNumberFormat="1" applyFont="1" applyBorder="1" applyAlignment="1">
      <alignment horizontal="right" vertical="center" wrapText="1"/>
    </xf>
    <xf numFmtId="168" fontId="7" fillId="0" borderId="2" xfId="5" applyNumberFormat="1" applyFont="1" applyBorder="1" applyAlignment="1">
      <alignment horizontal="right" wrapText="1"/>
    </xf>
    <xf numFmtId="168" fontId="7" fillId="0" borderId="1" xfId="2" applyNumberFormat="1" applyFont="1" applyBorder="1" applyAlignment="1">
      <alignment horizontal="center" vertical="center" wrapText="1"/>
    </xf>
    <xf numFmtId="168" fontId="2" fillId="0" borderId="2" xfId="0" applyNumberFormat="1" applyFont="1" applyBorder="1" applyAlignment="1">
      <alignment horizontal="right" wrapText="1"/>
    </xf>
    <xf numFmtId="0" fontId="2" fillId="0" borderId="1" xfId="0" applyFont="1" applyBorder="1" applyAlignment="1">
      <alignment horizontal="center" vertical="center" wrapText="1"/>
    </xf>
    <xf numFmtId="164" fontId="7" fillId="0" borderId="4" xfId="11" applyFont="1" applyBorder="1" applyAlignment="1">
      <alignment horizontal="right" wrapText="1"/>
    </xf>
    <xf numFmtId="0" fontId="0" fillId="0" borderId="1" xfId="0" applyBorder="1" applyAlignment="1">
      <alignment horizontal="center" vertical="center" wrapText="1"/>
    </xf>
    <xf numFmtId="168" fontId="5" fillId="0" borderId="1" xfId="0" applyNumberFormat="1" applyFont="1" applyBorder="1" applyAlignment="1">
      <alignment horizontal="right" wrapText="1"/>
    </xf>
    <xf numFmtId="168" fontId="5" fillId="0" borderId="1" xfId="0" applyNumberFormat="1" applyFont="1" applyBorder="1" applyAlignment="1">
      <alignment horizontal="center" vertical="center" wrapText="1"/>
    </xf>
    <xf numFmtId="168" fontId="7" fillId="0" borderId="0" xfId="5" applyNumberFormat="1" applyFont="1" applyAlignment="1">
      <alignment horizontal="center" vertical="center" wrapText="1"/>
    </xf>
    <xf numFmtId="0" fontId="7" fillId="0" borderId="0" xfId="2" applyFont="1" applyAlignment="1">
      <alignment horizontal="center" vertical="center" wrapText="1"/>
    </xf>
    <xf numFmtId="168" fontId="2" fillId="0" borderId="1" xfId="0" applyNumberFormat="1" applyFont="1" applyBorder="1" applyAlignment="1">
      <alignment horizontal="center" vertical="center" wrapText="1"/>
    </xf>
    <xf numFmtId="168" fontId="2" fillId="0" borderId="1" xfId="0" applyNumberFormat="1" applyFont="1" applyBorder="1" applyAlignment="1">
      <alignment horizontal="right" vertical="center" wrapText="1"/>
    </xf>
    <xf numFmtId="0" fontId="7" fillId="0" borderId="1" xfId="0" applyFont="1" applyBorder="1" applyAlignment="1">
      <alignment horizontal="left" vertical="center" wrapText="1"/>
    </xf>
    <xf numFmtId="0" fontId="7" fillId="0" borderId="27" xfId="0" applyFont="1" applyBorder="1" applyAlignment="1">
      <alignment horizontal="left" vertical="center" wrapText="1"/>
    </xf>
    <xf numFmtId="0" fontId="18" fillId="0" borderId="2" xfId="0" applyFont="1" applyBorder="1" applyAlignment="1">
      <alignment horizontal="center" vertical="center" wrapText="1"/>
    </xf>
    <xf numFmtId="0" fontId="18" fillId="0" borderId="4" xfId="0" applyFont="1" applyBorder="1" applyAlignment="1">
      <alignment horizontal="center" vertical="center" wrapText="1"/>
    </xf>
    <xf numFmtId="0" fontId="7" fillId="0" borderId="1" xfId="2" applyFont="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3" xfId="2" applyFont="1" applyBorder="1" applyAlignment="1">
      <alignment horizontal="center" vertical="center"/>
    </xf>
    <xf numFmtId="0" fontId="51" fillId="0" borderId="5" xfId="0" applyFont="1" applyBorder="1" applyAlignment="1">
      <alignment horizontal="center" vertical="center" wrapText="1"/>
    </xf>
    <xf numFmtId="0" fontId="51" fillId="0" borderId="6" xfId="0" applyFont="1" applyBorder="1" applyAlignment="1">
      <alignment horizontal="center" vertical="center" wrapText="1"/>
    </xf>
    <xf numFmtId="0" fontId="51" fillId="0" borderId="7" xfId="0" applyFont="1" applyBorder="1" applyAlignment="1">
      <alignment horizontal="center" vertical="center" wrapText="1"/>
    </xf>
    <xf numFmtId="0" fontId="51" fillId="0" borderId="8" xfId="0" applyFont="1" applyBorder="1" applyAlignment="1">
      <alignment horizontal="center" vertical="center" wrapText="1"/>
    </xf>
    <xf numFmtId="0" fontId="51" fillId="0" borderId="9" xfId="0" applyFont="1" applyBorder="1" applyAlignment="1">
      <alignment horizontal="center" vertical="center" wrapText="1"/>
    </xf>
    <xf numFmtId="0" fontId="51" fillId="0" borderId="10" xfId="0" applyFont="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49" fillId="0" borderId="5" xfId="0" applyFont="1" applyBorder="1" applyAlignment="1">
      <alignment horizontal="center" vertical="center" wrapText="1"/>
    </xf>
    <xf numFmtId="0" fontId="49" fillId="0" borderId="6" xfId="0" applyFont="1" applyBorder="1" applyAlignment="1">
      <alignment horizontal="center" vertical="center" wrapText="1"/>
    </xf>
    <xf numFmtId="0" fontId="49" fillId="0" borderId="7" xfId="0" applyFont="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38" fontId="7" fillId="6" borderId="1" xfId="0" applyNumberFormat="1" applyFont="1" applyFill="1" applyBorder="1" applyAlignment="1">
      <alignment horizontal="left"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0" fontId="8" fillId="0" borderId="1" xfId="0" applyFont="1" applyBorder="1" applyAlignment="1">
      <alignment horizontal="center"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8" fillId="0" borderId="1" xfId="2"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56"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vertical="center" wrapText="1"/>
    </xf>
    <xf numFmtId="0" fontId="6" fillId="0" borderId="1" xfId="0" applyFont="1" applyBorder="1" applyAlignment="1">
      <alignment horizontal="center"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15" fontId="7"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8" fillId="0" borderId="1" xfId="2" applyFont="1" applyBorder="1" applyAlignment="1">
      <alignment horizontal="center" vertical="center"/>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0" fontId="7" fillId="0" borderId="11" xfId="0" applyFont="1" applyBorder="1" applyAlignment="1">
      <alignment horizontal="center" vertical="center" wrapText="1"/>
    </xf>
    <xf numFmtId="0" fontId="7" fillId="0" borderId="56" xfId="0" applyFont="1" applyBorder="1" applyAlignment="1">
      <alignment horizontal="center" vertical="center" wrapText="1"/>
    </xf>
    <xf numFmtId="0" fontId="7" fillId="0" borderId="12" xfId="0" applyFont="1" applyBorder="1" applyAlignment="1">
      <alignment horizontal="center" vertical="center" wrapText="1"/>
    </xf>
    <xf numFmtId="38" fontId="7" fillId="0" borderId="1" xfId="0" applyNumberFormat="1" applyFont="1" applyFill="1" applyBorder="1" applyAlignment="1">
      <alignment horizontal="center" vertical="center" wrapText="1"/>
    </xf>
    <xf numFmtId="38" fontId="7" fillId="0" borderId="18" xfId="0" applyNumberFormat="1" applyFont="1" applyFill="1" applyBorder="1" applyAlignment="1">
      <alignment horizontal="center" vertical="center" wrapText="1"/>
    </xf>
    <xf numFmtId="38" fontId="7" fillId="0" borderId="18" xfId="0" applyNumberFormat="1" applyFont="1" applyFill="1" applyBorder="1" applyAlignment="1">
      <alignment vertical="center" wrapText="1"/>
    </xf>
    <xf numFmtId="38" fontId="7" fillId="0" borderId="28" xfId="0" applyNumberFormat="1" applyFont="1" applyFill="1" applyBorder="1" applyAlignment="1">
      <alignment horizontal="center" vertical="center" wrapText="1"/>
    </xf>
    <xf numFmtId="38" fontId="7" fillId="0" borderId="28" xfId="0" applyNumberFormat="1" applyFont="1" applyFill="1" applyBorder="1" applyAlignment="1">
      <alignment vertical="center" wrapText="1"/>
    </xf>
    <xf numFmtId="38" fontId="7" fillId="0" borderId="1" xfId="0" applyNumberFormat="1" applyFont="1" applyFill="1" applyBorder="1" applyAlignment="1">
      <alignment vertical="center" wrapText="1"/>
    </xf>
    <xf numFmtId="9" fontId="7" fillId="0" borderId="1" xfId="0" applyNumberFormat="1" applyFont="1" applyFill="1" applyBorder="1" applyAlignment="1">
      <alignment horizontal="center" vertical="center" wrapText="1"/>
    </xf>
    <xf numFmtId="14" fontId="7" fillId="0" borderId="27" xfId="0" applyNumberFormat="1" applyFont="1" applyFill="1" applyBorder="1" applyAlignment="1">
      <alignment horizontal="center" vertical="center" wrapText="1"/>
    </xf>
    <xf numFmtId="0" fontId="7" fillId="0" borderId="1" xfId="0" applyFont="1" applyFill="1" applyBorder="1" applyAlignment="1">
      <alignment horizontal="center" vertical="center" wrapText="1"/>
    </xf>
    <xf numFmtId="9" fontId="7" fillId="0" borderId="18" xfId="0" applyNumberFormat="1" applyFont="1" applyFill="1" applyBorder="1" applyAlignment="1">
      <alignment horizontal="center" vertical="center" wrapText="1"/>
    </xf>
    <xf numFmtId="14" fontId="7" fillId="0" borderId="19" xfId="0" applyNumberFormat="1" applyFont="1" applyFill="1" applyBorder="1" applyAlignment="1">
      <alignment horizontal="center" vertical="center" wrapText="1"/>
    </xf>
    <xf numFmtId="0" fontId="7" fillId="0" borderId="28" xfId="0" applyFont="1" applyFill="1" applyBorder="1" applyAlignment="1">
      <alignment horizontal="center" vertical="center" wrapText="1"/>
    </xf>
    <xf numFmtId="38" fontId="7" fillId="0" borderId="28" xfId="0" applyNumberFormat="1" applyFont="1" applyFill="1" applyBorder="1" applyAlignment="1">
      <alignment horizontal="left" vertical="center" wrapText="1"/>
    </xf>
    <xf numFmtId="9" fontId="7" fillId="0" borderId="28" xfId="0" applyNumberFormat="1" applyFont="1" applyFill="1" applyBorder="1" applyAlignment="1">
      <alignment horizontal="center" vertical="center" wrapText="1"/>
    </xf>
    <xf numFmtId="14" fontId="7" fillId="0" borderId="29" xfId="0" applyNumberFormat="1" applyFont="1" applyFill="1" applyBorder="1" applyAlignment="1">
      <alignment horizontal="center" vertical="center" wrapText="1"/>
    </xf>
    <xf numFmtId="0" fontId="7" fillId="0" borderId="18" xfId="0" applyFont="1" applyFill="1" applyBorder="1" applyAlignment="1">
      <alignment horizontal="center" vertical="center" wrapText="1"/>
    </xf>
    <xf numFmtId="38" fontId="7" fillId="0" borderId="1" xfId="0" applyNumberFormat="1" applyFont="1" applyFill="1" applyBorder="1" applyAlignment="1">
      <alignment horizontal="left" vertical="center" wrapText="1"/>
    </xf>
    <xf numFmtId="0" fontId="8" fillId="0" borderId="3" xfId="0" applyFont="1" applyBorder="1" applyAlignment="1">
      <alignment horizontal="center" vertical="center" wrapText="1"/>
    </xf>
    <xf numFmtId="9" fontId="7" fillId="0" borderId="11" xfId="0" applyNumberFormat="1" applyFont="1" applyFill="1" applyBorder="1" applyAlignment="1">
      <alignment horizontal="center" vertical="center" wrapText="1"/>
    </xf>
    <xf numFmtId="14" fontId="7" fillId="0" borderId="40" xfId="0" applyNumberFormat="1" applyFont="1" applyFill="1" applyBorder="1" applyAlignment="1">
      <alignment horizontal="center" vertical="center" wrapText="1"/>
    </xf>
    <xf numFmtId="38" fontId="7" fillId="0" borderId="11" xfId="0" applyNumberFormat="1" applyFont="1" applyFill="1" applyBorder="1" applyAlignment="1">
      <alignment horizontal="left" vertical="center" wrapText="1"/>
    </xf>
    <xf numFmtId="49" fontId="7" fillId="0" borderId="1" xfId="0" applyNumberFormat="1" applyFont="1" applyFill="1" applyBorder="1" applyAlignment="1">
      <alignment horizontal="left" vertical="center" wrapText="1"/>
    </xf>
    <xf numFmtId="0" fontId="7" fillId="0" borderId="11" xfId="0" applyFont="1" applyFill="1" applyBorder="1" applyAlignment="1">
      <alignment horizontal="center" vertical="center" wrapText="1"/>
    </xf>
    <xf numFmtId="38" fontId="7" fillId="0" borderId="18" xfId="0" applyNumberFormat="1" applyFont="1" applyFill="1" applyBorder="1" applyAlignment="1">
      <alignment horizontal="left" vertical="center" wrapText="1"/>
    </xf>
    <xf numFmtId="9" fontId="7" fillId="0" borderId="19" xfId="0" applyNumberFormat="1" applyFont="1" applyFill="1" applyBorder="1" applyAlignment="1">
      <alignment horizontal="center" vertical="center" wrapText="1"/>
    </xf>
    <xf numFmtId="9" fontId="7" fillId="0" borderId="27" xfId="0" applyNumberFormat="1" applyFont="1" applyFill="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38" fontId="8" fillId="3" borderId="5" xfId="0" applyNumberFormat="1" applyFont="1" applyFill="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49" fontId="7" fillId="6" borderId="1" xfId="0" applyNumberFormat="1" applyFont="1" applyFill="1" applyBorder="1" applyAlignment="1">
      <alignment horizontal="center" vertical="center" wrapText="1"/>
    </xf>
    <xf numFmtId="14" fontId="7" fillId="6" borderId="1" xfId="0" applyNumberFormat="1"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7" fillId="6" borderId="1" xfId="0" applyNumberFormat="1" applyFont="1" applyFill="1" applyBorder="1" applyAlignment="1">
      <alignment horizontal="center" vertical="center" wrapText="1"/>
    </xf>
    <xf numFmtId="49" fontId="7" fillId="6" borderId="2" xfId="0" applyNumberFormat="1" applyFont="1" applyFill="1" applyBorder="1" applyAlignment="1">
      <alignment horizontal="center" vertical="center" wrapText="1"/>
    </xf>
    <xf numFmtId="49" fontId="7" fillId="6" borderId="4" xfId="0" applyNumberFormat="1" applyFont="1" applyFill="1" applyBorder="1" applyAlignment="1">
      <alignment horizontal="center"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0" fontId="8" fillId="3" borderId="1" xfId="0" applyFont="1" applyFill="1" applyBorder="1" applyAlignment="1">
      <alignment horizontal="center" vertical="center" wrapText="1"/>
    </xf>
    <xf numFmtId="38" fontId="8" fillId="3" borderId="1" xfId="0" applyNumberFormat="1" applyFont="1" applyFill="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8" fillId="3" borderId="3" xfId="0" applyNumberFormat="1" applyFont="1" applyFill="1" applyBorder="1" applyAlignment="1">
      <alignment horizontal="center" vertical="center" wrapText="1"/>
    </xf>
    <xf numFmtId="0" fontId="7" fillId="0" borderId="11" xfId="0" applyFont="1" applyBorder="1" applyAlignment="1">
      <alignment horizontal="center" vertical="center"/>
    </xf>
    <xf numFmtId="0" fontId="7" fillId="0" borderId="56" xfId="0" applyFont="1" applyBorder="1" applyAlignment="1">
      <alignment horizontal="center" vertical="center"/>
    </xf>
    <xf numFmtId="0" fontId="7" fillId="0" borderId="12" xfId="0" applyFont="1" applyBorder="1" applyAlignment="1">
      <alignment horizontal="center" vertical="center"/>
    </xf>
    <xf numFmtId="14" fontId="7" fillId="0" borderId="1" xfId="0" applyNumberFormat="1" applyFont="1" applyFill="1" applyBorder="1" applyAlignment="1">
      <alignment horizontal="center" vertical="center" wrapText="1"/>
    </xf>
    <xf numFmtId="38" fontId="7" fillId="0" borderId="11" xfId="0" applyNumberFormat="1" applyFont="1" applyFill="1" applyBorder="1" applyAlignment="1">
      <alignment horizontal="center" vertical="center" wrapText="1"/>
    </xf>
    <xf numFmtId="9" fontId="7" fillId="0" borderId="12" xfId="0" applyNumberFormat="1" applyFont="1" applyFill="1" applyBorder="1" applyAlignment="1">
      <alignment horizontal="center" vertical="center" wrapText="1"/>
    </xf>
    <xf numFmtId="38" fontId="7" fillId="0" borderId="11" xfId="0" applyNumberFormat="1" applyFont="1" applyFill="1" applyBorder="1" applyAlignment="1">
      <alignment vertical="center" wrapText="1"/>
    </xf>
    <xf numFmtId="0" fontId="21" fillId="0" borderId="2" xfId="0" applyFont="1" applyBorder="1" applyAlignment="1">
      <alignment horizontal="center" vertical="center" wrapText="1"/>
    </xf>
    <xf numFmtId="0" fontId="21" fillId="0" borderId="3" xfId="0" applyFont="1" applyBorder="1" applyAlignment="1">
      <alignment horizontal="center" vertical="center" wrapText="1"/>
    </xf>
    <xf numFmtId="0" fontId="21" fillId="0" borderId="9" xfId="0" applyFont="1" applyBorder="1" applyAlignment="1">
      <alignment horizontal="center" vertical="center" wrapText="1"/>
    </xf>
    <xf numFmtId="0" fontId="21" fillId="0" borderId="10" xfId="0" applyFont="1" applyBorder="1" applyAlignment="1">
      <alignment horizontal="center" vertical="center" wrapText="1"/>
    </xf>
    <xf numFmtId="0" fontId="7" fillId="0" borderId="0" xfId="0"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40" fillId="0" borderId="1" xfId="0" applyFont="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8" fillId="2" borderId="1" xfId="0" applyFont="1" applyFill="1" applyBorder="1" applyAlignment="1">
      <alignment horizontal="left" vertical="center" wrapText="1"/>
    </xf>
    <xf numFmtId="0" fontId="9" fillId="0" borderId="1" xfId="0" applyFont="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39" fillId="0" borderId="5" xfId="0" applyFont="1" applyBorder="1" applyAlignment="1">
      <alignment horizontal="center" vertical="center" wrapText="1"/>
    </xf>
    <xf numFmtId="0" fontId="39" fillId="0" borderId="6" xfId="0" applyFont="1" applyBorder="1" applyAlignment="1">
      <alignment horizontal="center" vertical="center" wrapText="1"/>
    </xf>
    <xf numFmtId="0" fontId="39" fillId="0" borderId="7" xfId="0" applyFont="1" applyBorder="1" applyAlignment="1">
      <alignment horizontal="center" vertical="center" wrapText="1"/>
    </xf>
    <xf numFmtId="0" fontId="39" fillId="0" borderId="13" xfId="0" applyFont="1" applyBorder="1" applyAlignment="1">
      <alignment horizontal="center" vertical="center" wrapText="1"/>
    </xf>
    <xf numFmtId="0" fontId="39" fillId="0" borderId="0" xfId="0" applyFont="1" applyAlignment="1">
      <alignment horizontal="center" vertical="center" wrapText="1"/>
    </xf>
    <xf numFmtId="0" fontId="39" fillId="0" borderId="14"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5" fillId="0" borderId="1" xfId="0" applyFont="1" applyBorder="1" applyAlignment="1">
      <alignment horizontal="center" vertical="center" wrapText="1"/>
    </xf>
    <xf numFmtId="165" fontId="5" fillId="0" borderId="1" xfId="0" applyNumberFormat="1" applyFont="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0" fontId="9" fillId="0" borderId="2" xfId="0" applyFont="1" applyBorder="1" applyAlignment="1">
      <alignment horizontal="center" vertical="center" wrapText="1"/>
    </xf>
    <xf numFmtId="0" fontId="39" fillId="0" borderId="8" xfId="0" applyFont="1" applyBorder="1" applyAlignment="1">
      <alignment horizontal="center" vertical="center" wrapText="1"/>
    </xf>
    <xf numFmtId="0" fontId="39" fillId="0" borderId="9" xfId="0" applyFont="1" applyBorder="1" applyAlignment="1">
      <alignment horizontal="center" vertical="center" wrapText="1"/>
    </xf>
    <xf numFmtId="0" fontId="39" fillId="0" borderId="10"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0" fontId="4" fillId="0" borderId="0" xfId="0" applyFont="1" applyAlignment="1">
      <alignment horizont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9" fontId="7" fillId="0" borderId="1" xfId="1" applyNumberFormat="1" applyFont="1" applyBorder="1" applyAlignment="1">
      <alignment horizontal="center"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49" fontId="7" fillId="0" borderId="1" xfId="0" applyNumberFormat="1" applyFont="1" applyBorder="1" applyAlignment="1">
      <alignment horizontal="left" vertical="center" wrapText="1"/>
    </xf>
    <xf numFmtId="49" fontId="7"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27"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6" fillId="6" borderId="2" xfId="0" applyFont="1" applyFill="1" applyBorder="1" applyAlignment="1">
      <alignment horizontal="center" vertical="center" wrapText="1"/>
    </xf>
    <xf numFmtId="0" fontId="1" fillId="0" borderId="5" xfId="0" applyFont="1" applyBorder="1" applyAlignment="1">
      <alignment horizontal="center" vertical="center" wrapText="1"/>
    </xf>
    <xf numFmtId="0" fontId="1" fillId="0" borderId="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4" xfId="0" applyFont="1" applyBorder="1" applyAlignment="1">
      <alignment horizontal="center" vertical="center" wrapText="1"/>
    </xf>
    <xf numFmtId="0" fontId="22" fillId="0" borderId="5" xfId="0" applyFont="1" applyBorder="1" applyAlignment="1">
      <alignment horizontal="center" vertical="center" wrapText="1"/>
    </xf>
    <xf numFmtId="0" fontId="22" fillId="0" borderId="7" xfId="0" applyFont="1" applyBorder="1" applyAlignment="1">
      <alignment horizontal="center" vertical="center" wrapText="1"/>
    </xf>
    <xf numFmtId="0" fontId="22" fillId="0" borderId="13" xfId="0" applyFont="1" applyBorder="1" applyAlignment="1">
      <alignment horizontal="center" vertical="center" wrapText="1"/>
    </xf>
    <xf numFmtId="0" fontId="22" fillId="0" borderId="14" xfId="0" applyFont="1" applyBorder="1" applyAlignment="1">
      <alignment horizontal="center" vertical="center" wrapText="1"/>
    </xf>
    <xf numFmtId="0" fontId="22" fillId="0" borderId="8" xfId="0" applyFont="1" applyBorder="1" applyAlignment="1">
      <alignment horizontal="center" vertical="center" wrapText="1"/>
    </xf>
    <xf numFmtId="0" fontId="22" fillId="0" borderId="10" xfId="0" applyFont="1" applyBorder="1" applyAlignment="1">
      <alignment horizontal="center" vertical="center" wrapText="1"/>
    </xf>
    <xf numFmtId="0" fontId="5" fillId="6" borderId="33" xfId="0" applyFont="1" applyFill="1" applyBorder="1" applyAlignment="1">
      <alignment horizontal="center" vertical="center" wrapText="1"/>
    </xf>
    <xf numFmtId="0" fontId="5" fillId="6" borderId="24" xfId="0" applyFont="1" applyFill="1" applyBorder="1" applyAlignment="1">
      <alignment horizontal="center" vertical="center" wrapText="1"/>
    </xf>
    <xf numFmtId="0" fontId="5" fillId="6" borderId="66" xfId="0" applyFont="1" applyFill="1" applyBorder="1" applyAlignment="1">
      <alignment horizontal="center" vertical="center" wrapText="1"/>
    </xf>
    <xf numFmtId="0" fontId="5" fillId="6" borderId="62" xfId="0" applyFont="1" applyFill="1" applyBorder="1" applyAlignment="1">
      <alignment horizontal="center" vertical="center" wrapText="1"/>
    </xf>
    <xf numFmtId="0" fontId="5" fillId="6" borderId="59" xfId="0" applyFont="1" applyFill="1" applyBorder="1" applyAlignment="1">
      <alignment horizontal="center" vertical="center"/>
    </xf>
    <xf numFmtId="0" fontId="5" fillId="6" borderId="65" xfId="0" applyFont="1" applyFill="1" applyBorder="1" applyAlignment="1">
      <alignment horizontal="center" vertical="center"/>
    </xf>
    <xf numFmtId="9" fontId="8" fillId="0" borderId="1" xfId="1"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8" fillId="4" borderId="1" xfId="0" applyFont="1" applyFill="1" applyBorder="1" applyAlignment="1">
      <alignment horizontal="center" vertical="center"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6" fillId="0" borderId="2" xfId="0" applyFont="1" applyFill="1" applyBorder="1" applyAlignment="1">
      <alignment horizontal="left" vertical="center" wrapText="1"/>
    </xf>
    <xf numFmtId="0" fontId="6" fillId="0" borderId="3" xfId="0" applyFont="1" applyFill="1" applyBorder="1" applyAlignment="1">
      <alignment horizontal="left" vertical="center" wrapText="1"/>
    </xf>
    <xf numFmtId="0" fontId="6" fillId="0" borderId="4" xfId="0" applyFont="1" applyFill="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0" fontId="13" fillId="12" borderId="11" xfId="0" applyFont="1" applyFill="1" applyBorder="1" applyAlignment="1">
      <alignment horizontal="center" vertical="center" textRotation="90" wrapText="1"/>
    </xf>
    <xf numFmtId="0" fontId="13" fillId="12" borderId="56" xfId="0" applyFont="1" applyFill="1" applyBorder="1" applyAlignment="1">
      <alignment horizontal="center" vertical="center" textRotation="90"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0" fontId="49" fillId="0" borderId="2" xfId="0" applyFont="1" applyBorder="1" applyAlignment="1">
      <alignment horizontal="left" vertical="center" wrapText="1"/>
    </xf>
    <xf numFmtId="0" fontId="49" fillId="0" borderId="3" xfId="0" applyFont="1" applyBorder="1" applyAlignment="1">
      <alignment horizontal="left" vertical="center" wrapText="1"/>
    </xf>
    <xf numFmtId="0" fontId="49" fillId="0" borderId="4" xfId="0" applyFont="1" applyBorder="1" applyAlignment="1">
      <alignment horizontal="left" vertical="center" wrapText="1"/>
    </xf>
    <xf numFmtId="0" fontId="5" fillId="6" borderId="1" xfId="0" applyFont="1" applyFill="1" applyBorder="1" applyAlignment="1">
      <alignment horizontal="center" vertical="center" wrapText="1"/>
    </xf>
    <xf numFmtId="0" fontId="7" fillId="6" borderId="1" xfId="0" applyFont="1" applyFill="1" applyBorder="1" applyAlignment="1">
      <alignment horizontal="left" vertical="center" wrapText="1"/>
    </xf>
    <xf numFmtId="10" fontId="8" fillId="0" borderId="2"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0" fontId="8" fillId="0" borderId="1" xfId="0" applyFont="1" applyBorder="1" applyAlignment="1">
      <alignment horizontal="left" vertical="center" wrapText="1"/>
    </xf>
    <xf numFmtId="9" fontId="8" fillId="0" borderId="2"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0" fontId="8" fillId="0" borderId="1" xfId="0" applyFont="1" applyBorder="1" applyAlignment="1">
      <alignment horizontal="center" vertical="center"/>
    </xf>
    <xf numFmtId="0" fontId="8" fillId="0" borderId="2" xfId="0" applyFont="1" applyBorder="1" applyAlignment="1">
      <alignment horizontal="center" vertical="center"/>
    </xf>
    <xf numFmtId="0" fontId="8" fillId="0" borderId="4" xfId="0" applyFont="1" applyBorder="1" applyAlignment="1">
      <alignment horizontal="center" vertical="center"/>
    </xf>
    <xf numFmtId="167" fontId="7" fillId="6" borderId="1" xfId="3" applyNumberFormat="1" applyFont="1" applyFill="1" applyBorder="1" applyAlignment="1">
      <alignment horizontal="center" vertical="center"/>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10" fontId="8" fillId="0" borderId="3" xfId="1" applyNumberFormat="1"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9" fontId="8" fillId="0" borderId="1" xfId="0" applyNumberFormat="1" applyFont="1" applyBorder="1" applyAlignment="1">
      <alignment horizontal="center" vertical="center" wrapText="1"/>
    </xf>
    <xf numFmtId="2" fontId="8" fillId="4" borderId="1" xfId="0" applyNumberFormat="1" applyFont="1" applyFill="1" applyBorder="1" applyAlignment="1">
      <alignment horizontal="center" vertical="center" wrapText="1"/>
    </xf>
    <xf numFmtId="38" fontId="5" fillId="6" borderId="1" xfId="0" applyNumberFormat="1" applyFont="1" applyFill="1" applyBorder="1" applyAlignment="1">
      <alignment horizontal="justify" vertical="center" wrapText="1"/>
    </xf>
    <xf numFmtId="0" fontId="8" fillId="0" borderId="3" xfId="0" applyFont="1" applyBorder="1" applyAlignment="1">
      <alignment horizontal="center" vertical="center"/>
    </xf>
    <xf numFmtId="9" fontId="6" fillId="0" borderId="1" xfId="1" applyFont="1" applyBorder="1" applyAlignment="1">
      <alignment horizontal="center" vertical="center" wrapText="1"/>
    </xf>
    <xf numFmtId="166" fontId="7" fillId="0" borderId="2" xfId="1" applyNumberFormat="1" applyFont="1" applyBorder="1" applyAlignment="1">
      <alignment horizontal="center" vertical="center" wrapText="1"/>
    </xf>
    <xf numFmtId="166" fontId="7" fillId="0" borderId="4" xfId="1" applyNumberFormat="1" applyFont="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9" fontId="8" fillId="0" borderId="3" xfId="1" applyNumberFormat="1" applyFont="1" applyBorder="1" applyAlignment="1">
      <alignment horizontal="center" vertical="center" wrapText="1"/>
    </xf>
    <xf numFmtId="0" fontId="7" fillId="0" borderId="1" xfId="2" applyFont="1" applyBorder="1" applyAlignment="1">
      <alignment horizontal="left"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38" fontId="5" fillId="6" borderId="1" xfId="0" applyNumberFormat="1" applyFont="1" applyFill="1" applyBorder="1" applyAlignment="1">
      <alignment horizontal="left" vertical="center" wrapText="1"/>
    </xf>
    <xf numFmtId="14" fontId="7" fillId="6" borderId="2" xfId="0" applyNumberFormat="1" applyFont="1" applyFill="1" applyBorder="1" applyAlignment="1">
      <alignment horizontal="center" vertical="center" wrapText="1"/>
    </xf>
    <xf numFmtId="14" fontId="7" fillId="6" borderId="4" xfId="0" applyNumberFormat="1" applyFont="1" applyFill="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0" fontId="43" fillId="0" borderId="17" xfId="15" applyFont="1" applyBorder="1" applyAlignment="1">
      <alignment horizontal="center" vertical="center"/>
    </xf>
    <xf numFmtId="0" fontId="43" fillId="0" borderId="15" xfId="15" applyFont="1" applyBorder="1" applyAlignment="1">
      <alignment horizontal="center" vertical="center"/>
    </xf>
    <xf numFmtId="0" fontId="43" fillId="0" borderId="16" xfId="15" applyFont="1" applyBorder="1" applyAlignment="1">
      <alignment horizontal="center" vertical="center"/>
    </xf>
    <xf numFmtId="0" fontId="43" fillId="0" borderId="43" xfId="15" applyFont="1" applyBorder="1" applyAlignment="1">
      <alignment horizontal="center" vertical="center"/>
    </xf>
    <xf numFmtId="0" fontId="43" fillId="0" borderId="9" xfId="15" applyFont="1" applyBorder="1" applyAlignment="1">
      <alignment horizontal="center" vertical="center"/>
    </xf>
    <xf numFmtId="0" fontId="43" fillId="0" borderId="32" xfId="15" applyFont="1" applyBorder="1" applyAlignment="1">
      <alignment horizontal="center" vertical="center"/>
    </xf>
    <xf numFmtId="0" fontId="6" fillId="0" borderId="41" xfId="0" applyFont="1" applyBorder="1" applyAlignment="1">
      <alignment horizontal="center"/>
    </xf>
    <xf numFmtId="0" fontId="6" fillId="0" borderId="42" xfId="0" applyFont="1" applyBorder="1" applyAlignment="1">
      <alignment horizontal="center"/>
    </xf>
    <xf numFmtId="0" fontId="12" fillId="0" borderId="31" xfId="0" applyFont="1" applyBorder="1" applyAlignment="1">
      <alignment horizontal="center"/>
    </xf>
    <xf numFmtId="0" fontId="12" fillId="0" borderId="15" xfId="0" applyFont="1" applyBorder="1" applyAlignment="1">
      <alignment horizontal="center"/>
    </xf>
    <xf numFmtId="0" fontId="12" fillId="0" borderId="64" xfId="0" applyFont="1" applyBorder="1" applyAlignment="1">
      <alignment horizontal="center"/>
    </xf>
    <xf numFmtId="0" fontId="6" fillId="0" borderId="64" xfId="0" applyFont="1" applyBorder="1" applyAlignment="1">
      <alignment horizontal="center"/>
    </xf>
    <xf numFmtId="0" fontId="6" fillId="0" borderId="14" xfId="0" applyFont="1" applyBorder="1" applyAlignment="1">
      <alignment horizontal="center"/>
    </xf>
    <xf numFmtId="0" fontId="12" fillId="0" borderId="13" xfId="0" applyFont="1" applyBorder="1" applyAlignment="1">
      <alignment horizontal="center"/>
    </xf>
    <xf numFmtId="0" fontId="12" fillId="0" borderId="0" xfId="0" applyFont="1" applyAlignment="1">
      <alignment horizontal="center"/>
    </xf>
    <xf numFmtId="0" fontId="12" fillId="0" borderId="14" xfId="0" applyFont="1" applyBorder="1" applyAlignment="1">
      <alignment horizontal="center"/>
    </xf>
    <xf numFmtId="0" fontId="44" fillId="0" borderId="44" xfId="15" applyFont="1" applyBorder="1" applyAlignment="1">
      <alignment horizontal="center" vertical="center"/>
    </xf>
    <xf numFmtId="0" fontId="44" fillId="0" borderId="6" xfId="15" applyFont="1" applyBorder="1" applyAlignment="1">
      <alignment horizontal="center" vertical="center"/>
    </xf>
    <xf numFmtId="0" fontId="44" fillId="0" borderId="7" xfId="15" applyFont="1" applyBorder="1" applyAlignment="1">
      <alignment horizontal="center" vertical="center"/>
    </xf>
    <xf numFmtId="0" fontId="44" fillId="0" borderId="43" xfId="15" applyFont="1" applyBorder="1" applyAlignment="1">
      <alignment horizontal="center" vertical="center"/>
    </xf>
    <xf numFmtId="0" fontId="44" fillId="0" borderId="9" xfId="15" applyFont="1" applyBorder="1" applyAlignment="1">
      <alignment horizontal="center" vertical="center"/>
    </xf>
    <xf numFmtId="0" fontId="44" fillId="0" borderId="10" xfId="15" applyFont="1" applyBorder="1" applyAlignment="1">
      <alignment horizontal="center" vertical="center"/>
    </xf>
    <xf numFmtId="0" fontId="12" fillId="0" borderId="8" xfId="0" applyFont="1" applyBorder="1" applyAlignment="1">
      <alignment horizontal="center"/>
    </xf>
    <xf numFmtId="0" fontId="12" fillId="0" borderId="9" xfId="0" applyFont="1" applyBorder="1" applyAlignment="1">
      <alignment horizontal="center"/>
    </xf>
    <xf numFmtId="0" fontId="12" fillId="0" borderId="10" xfId="0" applyFont="1" applyBorder="1" applyAlignment="1">
      <alignment horizontal="center"/>
    </xf>
    <xf numFmtId="0" fontId="12" fillId="0" borderId="47" xfId="0" applyFont="1" applyBorder="1" applyAlignment="1">
      <alignment horizontal="center" vertical="center"/>
    </xf>
    <xf numFmtId="0" fontId="12" fillId="0" borderId="12" xfId="0" applyFont="1" applyBorder="1" applyAlignment="1">
      <alignment horizontal="center" vertical="center"/>
    </xf>
    <xf numFmtId="0" fontId="45" fillId="0" borderId="44" xfId="15" applyFont="1" applyBorder="1" applyAlignment="1">
      <alignment horizontal="center" vertical="center"/>
    </xf>
    <xf numFmtId="0" fontId="45" fillId="0" borderId="7" xfId="15" applyFont="1" applyBorder="1" applyAlignment="1">
      <alignment horizontal="center" vertical="center"/>
    </xf>
    <xf numFmtId="0" fontId="45" fillId="0" borderId="43" xfId="15" applyFont="1" applyBorder="1" applyAlignment="1">
      <alignment horizontal="center" vertical="center"/>
    </xf>
    <xf numFmtId="0" fontId="45" fillId="0" borderId="10" xfId="15" applyFont="1" applyBorder="1" applyAlignment="1">
      <alignment horizontal="center" vertical="center"/>
    </xf>
    <xf numFmtId="172" fontId="45" fillId="0" borderId="11" xfId="15" applyNumberFormat="1" applyFont="1" applyBorder="1" applyAlignment="1">
      <alignment horizontal="center" vertical="center"/>
    </xf>
    <xf numFmtId="172" fontId="45" fillId="0" borderId="12" xfId="15" applyNumberFormat="1" applyFont="1" applyBorder="1" applyAlignment="1">
      <alignment horizontal="center" vertical="center"/>
    </xf>
    <xf numFmtId="0" fontId="45" fillId="0" borderId="11" xfId="15" applyFont="1" applyBorder="1" applyAlignment="1">
      <alignment horizontal="center" vertical="center"/>
    </xf>
    <xf numFmtId="0" fontId="45" fillId="0" borderId="12" xfId="15" applyFont="1" applyBorder="1" applyAlignment="1">
      <alignment horizontal="center" vertical="center"/>
    </xf>
    <xf numFmtId="0" fontId="45" fillId="0" borderId="5" xfId="15" applyFont="1" applyBorder="1" applyAlignment="1">
      <alignment horizontal="center" vertical="center"/>
    </xf>
    <xf numFmtId="0" fontId="45" fillId="0" borderId="57" xfId="15" applyFont="1" applyBorder="1" applyAlignment="1">
      <alignment horizontal="center" vertical="center"/>
    </xf>
    <xf numFmtId="0" fontId="45" fillId="0" borderId="8" xfId="15" applyFont="1" applyBorder="1" applyAlignment="1">
      <alignment horizontal="center" vertical="center"/>
    </xf>
    <xf numFmtId="0" fontId="45" fillId="0" borderId="32" xfId="15" applyFont="1" applyBorder="1" applyAlignment="1">
      <alignment horizontal="center" vertical="center"/>
    </xf>
    <xf numFmtId="0" fontId="12" fillId="0" borderId="38" xfId="0" applyFont="1" applyBorder="1" applyAlignment="1">
      <alignment horizontal="center" vertical="center"/>
    </xf>
    <xf numFmtId="0" fontId="12" fillId="0" borderId="28" xfId="0" applyFont="1" applyBorder="1" applyAlignment="1">
      <alignment horizontal="center" vertical="center"/>
    </xf>
    <xf numFmtId="1" fontId="12" fillId="0" borderId="28" xfId="0" applyNumberFormat="1" applyFont="1" applyBorder="1" applyAlignment="1">
      <alignment horizontal="center" vertical="center"/>
    </xf>
    <xf numFmtId="1" fontId="12" fillId="0" borderId="36" xfId="0" applyNumberFormat="1" applyFont="1" applyBorder="1" applyAlignment="1">
      <alignment horizontal="center" vertical="center"/>
    </xf>
    <xf numFmtId="1" fontId="12" fillId="0" borderId="37" xfId="0" applyNumberFormat="1" applyFont="1" applyBorder="1" applyAlignment="1">
      <alignment horizontal="center" vertical="center"/>
    </xf>
    <xf numFmtId="0" fontId="45" fillId="0" borderId="61" xfId="15" applyFont="1" applyBorder="1" applyAlignment="1">
      <alignment horizontal="center" vertical="center"/>
    </xf>
    <xf numFmtId="0" fontId="45" fillId="0" borderId="3" xfId="15" applyFont="1" applyBorder="1" applyAlignment="1">
      <alignment horizontal="center" vertical="center"/>
    </xf>
    <xf numFmtId="0" fontId="45" fillId="0" borderId="6" xfId="15" applyFont="1" applyBorder="1" applyAlignment="1">
      <alignment horizontal="center" vertical="center"/>
    </xf>
    <xf numFmtId="0" fontId="12" fillId="0" borderId="44" xfId="0" applyFont="1" applyBorder="1" applyAlignment="1">
      <alignment horizontal="center" vertical="center"/>
    </xf>
    <xf numFmtId="0" fontId="12" fillId="0" borderId="7" xfId="0" applyFont="1" applyBorder="1" applyAlignment="1">
      <alignment horizontal="center" vertical="center"/>
    </xf>
    <xf numFmtId="0" fontId="12" fillId="0" borderId="43" xfId="0" applyFont="1" applyBorder="1" applyAlignment="1">
      <alignment horizontal="center" vertical="center"/>
    </xf>
    <xf numFmtId="0" fontId="12" fillId="0" borderId="10"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6" xfId="0" applyNumberFormat="1" applyFont="1" applyBorder="1" applyAlignment="1">
      <alignment horizontal="center" vertical="center" wrapText="1"/>
    </xf>
    <xf numFmtId="1" fontId="12" fillId="0" borderId="9" xfId="0" applyNumberFormat="1" applyFont="1" applyBorder="1" applyAlignment="1">
      <alignment horizontal="center" vertical="center" wrapText="1"/>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46" fillId="0" borderId="24" xfId="15" applyFont="1" applyBorder="1" applyAlignment="1">
      <alignment horizontal="center" vertical="center"/>
    </xf>
    <xf numFmtId="0" fontId="46" fillId="0" borderId="25" xfId="15" applyFont="1" applyBorder="1" applyAlignment="1">
      <alignment horizontal="center" vertical="center"/>
    </xf>
    <xf numFmtId="0" fontId="12" fillId="0" borderId="23" xfId="0" applyFont="1" applyBorder="1" applyAlignment="1">
      <alignment horizontal="center" vertical="center"/>
    </xf>
    <xf numFmtId="0" fontId="12" fillId="0" borderId="24" xfId="0" applyFont="1" applyBorder="1" applyAlignment="1">
      <alignment horizontal="center" vertical="center"/>
    </xf>
    <xf numFmtId="0" fontId="12" fillId="0" borderId="25" xfId="0" applyFont="1" applyBorder="1" applyAlignment="1">
      <alignment horizontal="center" vertical="center"/>
    </xf>
    <xf numFmtId="0" fontId="47" fillId="0" borderId="35" xfId="15" applyFont="1" applyBorder="1" applyAlignment="1">
      <alignment horizontal="left" vertical="center" wrapText="1"/>
    </xf>
    <xf numFmtId="0" fontId="47" fillId="0" borderId="42" xfId="15" applyFont="1" applyBorder="1" applyAlignment="1">
      <alignment horizontal="left" vertical="center" wrapText="1"/>
    </xf>
    <xf numFmtId="0" fontId="47" fillId="0" borderId="52" xfId="15" applyFont="1" applyBorder="1" applyAlignment="1">
      <alignment horizontal="left" vertical="center" wrapText="1"/>
    </xf>
    <xf numFmtId="0" fontId="12" fillId="0" borderId="62" xfId="0" applyFont="1" applyBorder="1" applyAlignment="1">
      <alignment horizontal="center" vertical="center"/>
    </xf>
    <xf numFmtId="0" fontId="12" fillId="0" borderId="60" xfId="0" applyFont="1" applyBorder="1" applyAlignment="1">
      <alignment horizontal="center" vertical="center"/>
    </xf>
    <xf numFmtId="0" fontId="12" fillId="0" borderId="34" xfId="0" applyFont="1" applyBorder="1" applyAlignment="1">
      <alignment horizontal="center" vertical="center"/>
    </xf>
    <xf numFmtId="0" fontId="12" fillId="0" borderId="18" xfId="0" applyFont="1" applyBorder="1" applyAlignment="1">
      <alignment horizontal="center" vertical="center"/>
    </xf>
    <xf numFmtId="1" fontId="12" fillId="0" borderId="18" xfId="0" applyNumberFormat="1" applyFont="1" applyBorder="1" applyAlignment="1">
      <alignment horizontal="center" vertical="center"/>
    </xf>
    <xf numFmtId="1" fontId="12" fillId="0" borderId="47" xfId="0" applyNumberFormat="1" applyFont="1" applyBorder="1" applyAlignment="1">
      <alignment horizontal="center" vertical="center"/>
    </xf>
    <xf numFmtId="1" fontId="12" fillId="0" borderId="48" xfId="0" applyNumberFormat="1" applyFont="1" applyBorder="1" applyAlignment="1">
      <alignment horizontal="center" vertical="center"/>
    </xf>
    <xf numFmtId="0" fontId="12" fillId="0" borderId="31" xfId="0" applyFont="1" applyBorder="1" applyAlignment="1">
      <alignment horizontal="center" vertical="center"/>
    </xf>
    <xf numFmtId="0" fontId="12" fillId="0" borderId="16" xfId="0" applyFont="1" applyBorder="1" applyAlignment="1">
      <alignment horizontal="center" vertical="center"/>
    </xf>
    <xf numFmtId="0" fontId="12" fillId="0" borderId="33" xfId="0" applyFont="1" applyBorder="1" applyAlignment="1">
      <alignment horizontal="center" vertical="center"/>
    </xf>
    <xf numFmtId="0" fontId="12" fillId="0" borderId="2" xfId="0" applyFont="1" applyBorder="1" applyAlignment="1">
      <alignment horizontal="center" vertical="center"/>
    </xf>
    <xf numFmtId="0" fontId="12" fillId="0" borderId="26" xfId="0" applyFont="1" applyBorder="1" applyAlignment="1">
      <alignment horizontal="center" vertical="center"/>
    </xf>
    <xf numFmtId="0" fontId="12" fillId="0" borderId="36" xfId="0" applyFont="1" applyBorder="1" applyAlignment="1">
      <alignment horizontal="center" vertical="center"/>
    </xf>
    <xf numFmtId="0" fontId="12" fillId="0" borderId="53" xfId="0" applyFont="1" applyBorder="1" applyAlignment="1">
      <alignment horizontal="center" vertical="center"/>
    </xf>
    <xf numFmtId="0" fontId="19" fillId="0" borderId="54" xfId="0" applyFont="1" applyBorder="1" applyAlignment="1">
      <alignment horizontal="left" vertical="center" wrapText="1"/>
    </xf>
    <xf numFmtId="0" fontId="19" fillId="0" borderId="55" xfId="0" applyFont="1" applyBorder="1" applyAlignment="1">
      <alignment horizontal="left" vertical="center" wrapText="1"/>
    </xf>
    <xf numFmtId="0" fontId="19" fillId="0" borderId="2" xfId="0" applyFont="1" applyBorder="1" applyAlignment="1">
      <alignment horizontal="left" vertical="center" wrapText="1"/>
    </xf>
    <xf numFmtId="0" fontId="19" fillId="0" borderId="26" xfId="0" applyFont="1" applyBorder="1" applyAlignment="1">
      <alignment horizontal="left" vertical="center" wrapText="1"/>
    </xf>
    <xf numFmtId="0" fontId="19" fillId="0" borderId="51" xfId="0" applyFont="1" applyBorder="1" applyAlignment="1">
      <alignment horizontal="left" vertical="center" wrapText="1"/>
    </xf>
    <xf numFmtId="0" fontId="19" fillId="0" borderId="20" xfId="0" applyFont="1" applyBorder="1" applyAlignment="1">
      <alignment horizontal="left" vertical="center" wrapText="1"/>
    </xf>
    <xf numFmtId="0" fontId="19" fillId="0" borderId="50" xfId="0" applyFont="1" applyBorder="1" applyAlignment="1">
      <alignment horizontal="left" vertical="center" wrapText="1"/>
    </xf>
    <xf numFmtId="0" fontId="19" fillId="0" borderId="2" xfId="0" applyFont="1" applyBorder="1" applyAlignment="1">
      <alignment horizontal="center" vertical="center"/>
    </xf>
    <xf numFmtId="0" fontId="19" fillId="0" borderId="26" xfId="0" applyFont="1" applyBorder="1" applyAlignment="1">
      <alignment horizontal="center" vertical="center"/>
    </xf>
    <xf numFmtId="0" fontId="12" fillId="0" borderId="2" xfId="0" applyFont="1" applyBorder="1" applyAlignment="1">
      <alignment horizontal="center" vertical="center" wrapText="1"/>
    </xf>
    <xf numFmtId="0" fontId="12" fillId="0" borderId="26" xfId="0" applyFont="1" applyBorder="1" applyAlignment="1">
      <alignment horizontal="center" vertical="center" wrapText="1"/>
    </xf>
    <xf numFmtId="0" fontId="47" fillId="0" borderId="49" xfId="15" applyFont="1" applyBorder="1" applyAlignment="1">
      <alignment horizontal="left" vertical="center" wrapText="1"/>
    </xf>
    <xf numFmtId="0" fontId="19" fillId="0" borderId="30" xfId="0" applyFont="1" applyBorder="1" applyAlignment="1">
      <alignment horizontal="left" vertical="center" wrapText="1"/>
    </xf>
    <xf numFmtId="0" fontId="19" fillId="0" borderId="0" xfId="0" applyFont="1" applyAlignment="1">
      <alignment horizontal="left" vertical="top"/>
    </xf>
    <xf numFmtId="0" fontId="19" fillId="0" borderId="2" xfId="0" applyFont="1" applyBorder="1" applyAlignment="1">
      <alignment horizontal="center" vertical="center" wrapText="1"/>
    </xf>
    <xf numFmtId="0" fontId="19" fillId="0" borderId="26" xfId="0" applyFont="1" applyBorder="1" applyAlignment="1">
      <alignment horizontal="center" vertical="center" wrapText="1"/>
    </xf>
    <xf numFmtId="0" fontId="2" fillId="0" borderId="1" xfId="0" applyFont="1" applyBorder="1" applyAlignment="1">
      <alignment horizontal="center"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7" fontId="0" fillId="0" borderId="1" xfId="0" applyNumberFormat="1" applyBorder="1" applyAlignment="1">
      <alignment horizontal="right" vertical="center" wrapText="1"/>
    </xf>
    <xf numFmtId="177" fontId="2" fillId="0" borderId="1" xfId="0" applyNumberFormat="1" applyFont="1" applyBorder="1" applyAlignment="1">
      <alignment horizontal="right" vertical="center" wrapText="1"/>
    </xf>
    <xf numFmtId="168"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0" fontId="5" fillId="0" borderId="1" xfId="0" applyFont="1" applyBorder="1" applyAlignment="1">
      <alignment horizontal="right" wrapText="1"/>
    </xf>
    <xf numFmtId="15" fontId="0" fillId="0" borderId="1" xfId="0" applyNumberFormat="1" applyBorder="1" applyAlignment="1">
      <alignment horizontal="right" wrapText="1"/>
    </xf>
    <xf numFmtId="0" fontId="2" fillId="0" borderId="1" xfId="0" applyFont="1" applyBorder="1" applyAlignment="1">
      <alignment horizontal="right" wrapText="1"/>
    </xf>
    <xf numFmtId="168" fontId="7" fillId="0" borderId="2" xfId="5" applyNumberFormat="1" applyFont="1" applyBorder="1" applyAlignment="1">
      <alignment horizontal="right" wrapText="1"/>
    </xf>
    <xf numFmtId="168" fontId="7" fillId="0" borderId="4" xfId="5" applyNumberFormat="1" applyFont="1" applyBorder="1" applyAlignment="1">
      <alignment horizontal="right" wrapText="1"/>
    </xf>
    <xf numFmtId="168" fontId="2" fillId="0" borderId="1" xfId="0" applyNumberFormat="1" applyFont="1" applyBorder="1" applyAlignment="1">
      <alignment horizontal="right" wrapText="1"/>
    </xf>
    <xf numFmtId="168" fontId="36" fillId="0" borderId="2" xfId="14" applyNumberFormat="1" applyBorder="1" applyAlignment="1">
      <alignment horizontal="right" wrapText="1"/>
    </xf>
    <xf numFmtId="168" fontId="36" fillId="0" borderId="4" xfId="14" applyNumberFormat="1" applyBorder="1" applyAlignment="1">
      <alignment horizontal="right" wrapText="1"/>
    </xf>
    <xf numFmtId="168" fontId="5" fillId="0" borderId="11" xfId="0" applyNumberFormat="1" applyFont="1" applyBorder="1" applyAlignment="1">
      <alignment horizontal="right" vertical="center" wrapText="1"/>
    </xf>
    <xf numFmtId="168" fontId="5" fillId="0" borderId="12" xfId="0" applyNumberFormat="1" applyFont="1" applyBorder="1" applyAlignment="1">
      <alignment horizontal="right" vertical="center" wrapText="1"/>
    </xf>
    <xf numFmtId="15" fontId="7" fillId="0" borderId="1" xfId="2" applyNumberFormat="1" applyFont="1" applyBorder="1" applyAlignment="1">
      <alignment vertical="center" wrapText="1"/>
    </xf>
    <xf numFmtId="175" fontId="7" fillId="0" borderId="2" xfId="5" applyNumberFormat="1" applyFont="1" applyBorder="1" applyAlignment="1">
      <alignment wrapText="1"/>
    </xf>
    <xf numFmtId="175" fontId="7" fillId="0" borderId="4" xfId="5" applyNumberFormat="1" applyFont="1" applyBorder="1" applyAlignment="1">
      <alignment wrapText="1"/>
    </xf>
    <xf numFmtId="175" fontId="2" fillId="0" borderId="2" xfId="0" applyNumberFormat="1" applyFont="1" applyBorder="1" applyAlignment="1">
      <alignment vertical="center" wrapText="1"/>
    </xf>
    <xf numFmtId="175" fontId="2" fillId="0" borderId="3" xfId="0" applyNumberFormat="1" applyFont="1" applyBorder="1" applyAlignment="1">
      <alignment vertical="center" wrapText="1"/>
    </xf>
    <xf numFmtId="168" fontId="2" fillId="0" borderId="1" xfId="0" applyNumberFormat="1" applyFont="1" applyBorder="1" applyAlignment="1">
      <alignment horizontal="center" vertical="center" wrapText="1"/>
    </xf>
    <xf numFmtId="168" fontId="7" fillId="0" borderId="1" xfId="5" applyNumberFormat="1" applyFont="1" applyFill="1" applyBorder="1" applyAlignment="1">
      <alignment horizontal="right" vertical="center" wrapText="1"/>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7" fillId="0" borderId="1" xfId="2" applyFont="1" applyBorder="1" applyAlignment="1">
      <alignment horizontal="center" wrapText="1"/>
    </xf>
    <xf numFmtId="0" fontId="0" fillId="0" borderId="1" xfId="0" applyBorder="1" applyAlignment="1">
      <alignment horizontal="center" vertical="center" wrapText="1"/>
    </xf>
    <xf numFmtId="168" fontId="5" fillId="0" borderId="1" xfId="0" applyNumberFormat="1" applyFont="1" applyBorder="1" applyAlignment="1">
      <alignment horizontal="right" wrapText="1"/>
    </xf>
    <xf numFmtId="174" fontId="5" fillId="0" borderId="1" xfId="0" applyNumberFormat="1" applyFont="1" applyBorder="1" applyAlignment="1">
      <alignment horizontal="right" wrapText="1"/>
    </xf>
    <xf numFmtId="168" fontId="7" fillId="0" borderId="1" xfId="5" applyNumberFormat="1" applyFont="1" applyBorder="1" applyAlignment="1">
      <alignment horizontal="right" wrapText="1"/>
    </xf>
    <xf numFmtId="0" fontId="5" fillId="0" borderId="1" xfId="0" applyFont="1" applyBorder="1" applyAlignment="1">
      <alignment horizontal="center" wrapText="1"/>
    </xf>
    <xf numFmtId="175" fontId="2" fillId="0" borderId="1" xfId="0" applyNumberFormat="1" applyFont="1" applyBorder="1" applyAlignment="1">
      <alignment wrapText="1"/>
    </xf>
    <xf numFmtId="0" fontId="19" fillId="0" borderId="1" xfId="0" applyFont="1" applyBorder="1" applyAlignment="1">
      <alignment wrapText="1"/>
    </xf>
    <xf numFmtId="15" fontId="7" fillId="0" borderId="1" xfId="2" applyNumberFormat="1" applyFont="1" applyBorder="1" applyAlignment="1">
      <alignment wrapText="1"/>
    </xf>
    <xf numFmtId="0" fontId="19" fillId="0" borderId="2" xfId="0" applyFont="1" applyBorder="1" applyAlignment="1">
      <alignment vertical="center" wrapText="1"/>
    </xf>
    <xf numFmtId="0" fontId="19" fillId="0" borderId="4" xfId="0" applyFont="1" applyBorder="1" applyAlignment="1">
      <alignment vertical="center" wrapText="1"/>
    </xf>
    <xf numFmtId="168" fontId="0" fillId="0" borderId="1" xfId="0" applyNumberFormat="1" applyBorder="1" applyAlignment="1">
      <alignment horizontal="right" wrapText="1"/>
    </xf>
    <xf numFmtId="14" fontId="0" fillId="0" borderId="1" xfId="0" applyNumberFormat="1" applyBorder="1" applyAlignment="1">
      <alignment horizontal="right"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0" fontId="7" fillId="0" borderId="1" xfId="2" applyFont="1" applyBorder="1" applyAlignment="1">
      <alignment horizontal="justify" vertical="justify" wrapText="1"/>
    </xf>
    <xf numFmtId="175" fontId="7" fillId="0" borderId="1" xfId="5" applyNumberFormat="1" applyFont="1" applyBorder="1" applyAlignment="1">
      <alignment vertical="center" wrapText="1"/>
    </xf>
    <xf numFmtId="175" fontId="7" fillId="0" borderId="2" xfId="5" applyNumberFormat="1" applyFont="1" applyBorder="1" applyAlignment="1">
      <alignment vertical="center"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175" fontId="7" fillId="0" borderId="1" xfId="5" applyNumberFormat="1" applyFont="1" applyBorder="1" applyAlignment="1">
      <alignment wrapText="1"/>
    </xf>
    <xf numFmtId="0" fontId="19" fillId="0" borderId="2" xfId="0" applyFont="1" applyBorder="1" applyAlignment="1">
      <alignment wrapText="1"/>
    </xf>
    <xf numFmtId="0" fontId="19" fillId="0" borderId="4" xfId="0" applyFont="1" applyBorder="1" applyAlignment="1">
      <alignment wrapText="1"/>
    </xf>
    <xf numFmtId="168" fontId="7" fillId="0" borderId="1" xfId="5" applyNumberFormat="1" applyFont="1" applyBorder="1" applyAlignment="1">
      <alignment horizontal="center" vertical="center" wrapText="1"/>
    </xf>
    <xf numFmtId="0" fontId="0" fillId="0" borderId="1" xfId="0" applyBorder="1" applyAlignment="1">
      <alignment horizontal="right"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68"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8" fillId="3" borderId="13"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4" xfId="0" applyFont="1" applyFill="1" applyBorder="1" applyAlignment="1">
      <alignment horizontal="center" vertical="center" wrapText="1"/>
    </xf>
    <xf numFmtId="0" fontId="19" fillId="0" borderId="1" xfId="0" applyFont="1" applyBorder="1" applyAlignment="1">
      <alignment horizontal="center" vertical="center" wrapText="1"/>
    </xf>
    <xf numFmtId="168" fontId="5" fillId="0" borderId="1" xfId="0" applyNumberFormat="1" applyFont="1" applyBorder="1" applyAlignment="1">
      <alignment horizontal="center"/>
    </xf>
    <xf numFmtId="168" fontId="5" fillId="0" borderId="1" xfId="0" applyNumberFormat="1" applyFont="1" applyBorder="1" applyAlignment="1">
      <alignment horizontal="center" vertical="center" wrapText="1"/>
    </xf>
    <xf numFmtId="168"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168" fontId="5" fillId="0" borderId="1" xfId="0" applyNumberFormat="1" applyFont="1" applyBorder="1" applyAlignment="1">
      <alignment horizontal="right"/>
    </xf>
    <xf numFmtId="14" fontId="2" fillId="0" borderId="1" xfId="0" applyNumberFormat="1" applyFont="1" applyBorder="1" applyAlignment="1">
      <alignment horizontal="right" wrapText="1"/>
    </xf>
    <xf numFmtId="0" fontId="19" fillId="0" borderId="1" xfId="0" applyFont="1" applyBorder="1" applyAlignment="1">
      <alignment horizontal="right" wrapText="1"/>
    </xf>
    <xf numFmtId="0" fontId="19" fillId="0" borderId="2" xfId="0" applyFont="1" applyBorder="1" applyAlignment="1">
      <alignment horizontal="right" wrapText="1"/>
    </xf>
    <xf numFmtId="0" fontId="19"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8" fontId="7" fillId="0" borderId="3" xfId="5" applyNumberFormat="1"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5" fontId="11" fillId="0" borderId="8" xfId="2" applyNumberFormat="1" applyBorder="1" applyAlignment="1">
      <alignment horizontal="right"/>
    </xf>
    <xf numFmtId="15" fontId="11" fillId="0" borderId="10" xfId="2" applyNumberFormat="1" applyBorder="1" applyAlignment="1">
      <alignment horizontal="right"/>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68" fontId="7" fillId="0" borderId="2" xfId="5" applyNumberFormat="1" applyFont="1" applyFill="1" applyBorder="1" applyAlignment="1">
      <alignment horizontal="right" wrapText="1"/>
    </xf>
    <xf numFmtId="168" fontId="7" fillId="0" borderId="4" xfId="5" applyNumberFormat="1" applyFont="1" applyFill="1" applyBorder="1" applyAlignment="1">
      <alignment horizontal="right" wrapText="1"/>
    </xf>
    <xf numFmtId="168" fontId="8" fillId="0" borderId="2" xfId="5" applyNumberFormat="1" applyFont="1" applyBorder="1" applyAlignment="1">
      <alignment horizontal="center" vertical="center" wrapText="1"/>
    </xf>
    <xf numFmtId="168" fontId="8" fillId="0" borderId="4" xfId="5" applyNumberFormat="1" applyFont="1" applyBorder="1" applyAlignment="1">
      <alignment horizontal="center" vertical="center" wrapText="1"/>
    </xf>
    <xf numFmtId="171" fontId="17" fillId="0" borderId="2" xfId="11" applyNumberFormat="1" applyFont="1" applyBorder="1" applyAlignment="1">
      <alignment horizontal="right" vertical="center" wrapText="1"/>
    </xf>
    <xf numFmtId="171" fontId="17" fillId="0" borderId="3" xfId="11" applyNumberFormat="1" applyFont="1" applyBorder="1" applyAlignment="1">
      <alignment horizontal="right" vertical="center" wrapText="1"/>
    </xf>
    <xf numFmtId="164" fontId="7" fillId="0" borderId="1" xfId="11" applyFont="1" applyBorder="1" applyAlignment="1">
      <alignment vertical="center" wrapText="1"/>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5" fontId="5" fillId="0" borderId="1" xfId="0" applyNumberFormat="1" applyFont="1" applyBorder="1" applyAlignment="1">
      <alignment horizontal="center" vertical="center" wrapText="1"/>
    </xf>
    <xf numFmtId="168" fontId="7" fillId="0" borderId="2" xfId="5" applyNumberFormat="1" applyFont="1" applyBorder="1" applyAlignment="1">
      <alignment horizontal="right" vertical="center" wrapText="1"/>
    </xf>
    <xf numFmtId="168" fontId="7" fillId="0" borderId="4" xfId="5" applyNumberFormat="1" applyFont="1" applyBorder="1" applyAlignment="1">
      <alignment horizontal="right"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1" fontId="8" fillId="0" borderId="2" xfId="11" applyNumberFormat="1" applyFont="1" applyBorder="1" applyAlignment="1">
      <alignment horizontal="right" vertical="center" wrapText="1"/>
    </xf>
    <xf numFmtId="171" fontId="8" fillId="0" borderId="4" xfId="11" applyNumberFormat="1" applyFont="1" applyBorder="1" applyAlignment="1">
      <alignment horizontal="right" vertical="center" wrapText="1"/>
    </xf>
    <xf numFmtId="168"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8" fillId="0" borderId="1" xfId="11" applyFont="1" applyBorder="1" applyAlignment="1">
      <alignment horizontal="center" vertical="center" wrapText="1"/>
    </xf>
    <xf numFmtId="44" fontId="7" fillId="0" borderId="1" xfId="2" applyNumberFormat="1" applyFont="1" applyBorder="1" applyAlignment="1">
      <alignment horizontal="center" vertical="center" wrapText="1"/>
    </xf>
    <xf numFmtId="164" fontId="7" fillId="0" borderId="1" xfId="11" applyFont="1" applyBorder="1" applyAlignment="1">
      <alignment horizontal="center" vertical="center" wrapText="1"/>
    </xf>
    <xf numFmtId="164" fontId="7" fillId="0" borderId="1" xfId="11" applyFont="1" applyBorder="1" applyAlignment="1">
      <alignment horizontal="center" vertical="center"/>
    </xf>
    <xf numFmtId="15" fontId="7" fillId="0" borderId="1" xfId="2" applyNumberFormat="1" applyFont="1" applyBorder="1" applyAlignment="1">
      <alignment horizontal="center" vertical="center"/>
    </xf>
    <xf numFmtId="0" fontId="7" fillId="15" borderId="1" xfId="2" applyFont="1" applyFill="1" applyBorder="1" applyAlignment="1">
      <alignment horizontal="center"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8"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4" fontId="0" fillId="0" borderId="5" xfId="11" applyFont="1" applyBorder="1" applyAlignment="1">
      <alignment horizontal="center"/>
    </xf>
    <xf numFmtId="164" fontId="0" fillId="0" borderId="7" xfId="11" applyFont="1" applyBorder="1" applyAlignment="1">
      <alignment horizontal="center"/>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38" fontId="8" fillId="3" borderId="11" xfId="2" applyNumberFormat="1" applyFont="1" applyFill="1" applyBorder="1" applyAlignment="1">
      <alignment horizontal="center" vertical="center"/>
    </xf>
    <xf numFmtId="38" fontId="8" fillId="3" borderId="12" xfId="2" applyNumberFormat="1"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0" fontId="26" fillId="0" borderId="17" xfId="12" applyFont="1" applyBorder="1" applyAlignment="1">
      <alignment horizontal="center" vertical="center"/>
    </xf>
    <xf numFmtId="0" fontId="26" fillId="0" borderId="15" xfId="12" applyFont="1" applyBorder="1" applyAlignment="1">
      <alignment horizontal="center" vertical="center"/>
    </xf>
    <xf numFmtId="0" fontId="26" fillId="0" borderId="16" xfId="12" applyFont="1" applyBorder="1" applyAlignment="1">
      <alignment horizontal="center" vertical="center"/>
    </xf>
    <xf numFmtId="0" fontId="26" fillId="0" borderId="22" xfId="12" applyFont="1" applyBorder="1" applyAlignment="1">
      <alignment horizontal="center" vertical="center"/>
    </xf>
    <xf numFmtId="0" fontId="26" fillId="0" borderId="0" xfId="12" applyFont="1" applyAlignment="1">
      <alignment horizontal="center" vertical="center"/>
    </xf>
    <xf numFmtId="0" fontId="26" fillId="0" borderId="21"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32" fillId="0" borderId="2" xfId="12" applyNumberFormat="1" applyFont="1" applyBorder="1" applyAlignment="1">
      <alignment horizontal="center" vertical="center"/>
    </xf>
    <xf numFmtId="0" fontId="32" fillId="0" borderId="3" xfId="12" applyFont="1" applyBorder="1" applyAlignment="1">
      <alignment horizontal="center" vertical="center"/>
    </xf>
    <xf numFmtId="0" fontId="32" fillId="0" borderId="4" xfId="12" applyFont="1" applyBorder="1" applyAlignment="1">
      <alignment horizontal="center" vertical="center"/>
    </xf>
    <xf numFmtId="0" fontId="41" fillId="0" borderId="44" xfId="12" applyFont="1" applyBorder="1" applyAlignment="1">
      <alignment horizontal="center" vertical="center"/>
    </xf>
    <xf numFmtId="0" fontId="41" fillId="0" borderId="6" xfId="12" applyFont="1" applyBorder="1" applyAlignment="1">
      <alignment horizontal="center" vertical="center"/>
    </xf>
    <xf numFmtId="0" fontId="41" fillId="0" borderId="7" xfId="12" applyFont="1" applyBorder="1" applyAlignment="1">
      <alignment horizontal="center" vertical="center"/>
    </xf>
    <xf numFmtId="0" fontId="41" fillId="0" borderId="43" xfId="12" applyFont="1" applyBorder="1" applyAlignment="1">
      <alignment horizontal="center" vertical="center"/>
    </xf>
    <xf numFmtId="0" fontId="41" fillId="0" borderId="9" xfId="12" applyFont="1" applyBorder="1" applyAlignment="1">
      <alignment horizontal="center" vertical="center"/>
    </xf>
    <xf numFmtId="0" fontId="41" fillId="0" borderId="10" xfId="12" applyFont="1" applyBorder="1" applyAlignment="1">
      <alignment horizontal="center" vertical="center"/>
    </xf>
    <xf numFmtId="49" fontId="24" fillId="0" borderId="1" xfId="12" applyNumberFormat="1" applyFont="1" applyBorder="1" applyAlignment="1">
      <alignment horizontal="center" vertical="center" shrinkToFit="1"/>
    </xf>
    <xf numFmtId="49" fontId="24" fillId="0" borderId="27" xfId="12" applyNumberFormat="1" applyFont="1" applyBorder="1" applyAlignment="1">
      <alignment horizontal="center" vertical="center" shrinkToFit="1"/>
    </xf>
    <xf numFmtId="0" fontId="34" fillId="0" borderId="22" xfId="12" applyFont="1" applyBorder="1" applyAlignment="1">
      <alignment horizontal="center" vertical="center"/>
    </xf>
    <xf numFmtId="0" fontId="34" fillId="0" borderId="0" xfId="12" applyFont="1" applyAlignment="1">
      <alignment horizontal="center" vertical="center"/>
    </xf>
    <xf numFmtId="0" fontId="34" fillId="0" borderId="21" xfId="12" applyFont="1" applyBorder="1" applyAlignment="1">
      <alignment horizontal="center" vertical="center"/>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23" fillId="20" borderId="25"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 fillId="20" borderId="25" xfId="12" applyFont="1" applyFill="1" applyBorder="1" applyAlignment="1">
      <alignment horizontal="center" vertical="center" wrapText="1"/>
    </xf>
    <xf numFmtId="0" fontId="34" fillId="0" borderId="17" xfId="12" applyFont="1" applyBorder="1" applyAlignment="1">
      <alignment horizontal="center" vertical="center"/>
    </xf>
    <xf numFmtId="0" fontId="34" fillId="0" borderId="15" xfId="12" applyFont="1" applyBorder="1" applyAlignment="1">
      <alignment horizontal="center" vertical="center"/>
    </xf>
    <xf numFmtId="0" fontId="34" fillId="0" borderId="16" xfId="12" applyFont="1" applyBorder="1" applyAlignment="1">
      <alignment horizontal="center" vertical="center"/>
    </xf>
    <xf numFmtId="0" fontId="10" fillId="14" borderId="1" xfId="7" applyFont="1" applyFill="1" applyBorder="1" applyAlignment="1">
      <alignment horizontal="center" vertical="center" wrapText="1"/>
    </xf>
    <xf numFmtId="14" fontId="3" fillId="18" borderId="2" xfId="12" applyNumberFormat="1" applyFont="1" applyFill="1" applyBorder="1" applyAlignment="1">
      <alignment horizontal="center" vertical="center"/>
    </xf>
    <xf numFmtId="0" fontId="3" fillId="18" borderId="3" xfId="12" applyFont="1" applyFill="1" applyBorder="1" applyAlignment="1">
      <alignment horizontal="center" vertical="center"/>
    </xf>
    <xf numFmtId="0" fontId="3" fillId="18" borderId="4" xfId="12" applyFont="1" applyFill="1" applyBorder="1" applyAlignment="1">
      <alignment horizontal="center" vertical="center"/>
    </xf>
    <xf numFmtId="0" fontId="10" fillId="14" borderId="34"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8"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10" fillId="14" borderId="29" xfId="7" applyFont="1" applyFill="1" applyBorder="1" applyAlignment="1">
      <alignment horizontal="center" vertical="center" wrapText="1"/>
    </xf>
    <xf numFmtId="0" fontId="10" fillId="14" borderId="63" xfId="7" applyFont="1" applyFill="1" applyBorder="1" applyAlignment="1">
      <alignment horizontal="center" vertical="center" wrapText="1"/>
    </xf>
    <xf numFmtId="0" fontId="10" fillId="14" borderId="27" xfId="7" applyFont="1" applyFill="1" applyBorder="1" applyAlignment="1">
      <alignment horizontal="center" vertical="center" wrapText="1"/>
    </xf>
    <xf numFmtId="0" fontId="25" fillId="20" borderId="17" xfId="12"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25" fillId="20" borderId="25"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2" fillId="20" borderId="25" xfId="12" applyFill="1" applyBorder="1" applyAlignment="1">
      <alignment horizontal="center" vertical="center" wrapText="1"/>
    </xf>
    <xf numFmtId="0" fontId="48" fillId="14" borderId="34" xfId="7" applyFont="1" applyFill="1" applyBorder="1" applyAlignment="1">
      <alignment horizontal="center" vertical="center" wrapText="1"/>
    </xf>
    <xf numFmtId="0" fontId="10" fillId="14" borderId="22" xfId="13" applyFont="1" applyFill="1" applyBorder="1" applyAlignment="1">
      <alignment horizontal="center" vertical="center" wrapText="1"/>
    </xf>
    <xf numFmtId="0" fontId="10" fillId="14" borderId="0" xfId="13" applyFont="1" applyFill="1" applyAlignment="1">
      <alignment horizontal="center" vertical="center" wrapText="1"/>
    </xf>
    <xf numFmtId="0" fontId="10" fillId="14" borderId="23" xfId="13" applyFont="1" applyFill="1" applyBorder="1" applyAlignment="1">
      <alignment horizontal="center" vertical="center" wrapText="1"/>
    </xf>
    <xf numFmtId="0" fontId="10" fillId="14" borderId="24" xfId="13" applyFont="1" applyFill="1" applyBorder="1" applyAlignment="1">
      <alignment horizontal="center" vertical="center" wrapText="1"/>
    </xf>
    <xf numFmtId="0" fontId="4" fillId="20" borderId="17" xfId="12" applyFont="1" applyFill="1" applyBorder="1" applyAlignment="1">
      <alignment horizontal="center" vertical="center" wrapText="1"/>
    </xf>
    <xf numFmtId="0" fontId="4" fillId="20" borderId="15" xfId="12" applyFont="1" applyFill="1" applyBorder="1" applyAlignment="1">
      <alignment horizontal="center" vertical="center" wrapText="1"/>
    </xf>
    <xf numFmtId="0" fontId="4" fillId="20" borderId="16" xfId="12" applyFont="1" applyFill="1" applyBorder="1" applyAlignment="1">
      <alignment horizontal="center" vertical="center" wrapText="1"/>
    </xf>
    <xf numFmtId="0" fontId="4" fillId="20" borderId="23" xfId="12" applyFont="1" applyFill="1" applyBorder="1" applyAlignment="1">
      <alignment horizontal="center" vertical="center" wrapText="1"/>
    </xf>
    <xf numFmtId="0" fontId="4" fillId="20" borderId="24" xfId="12" applyFont="1" applyFill="1" applyBorder="1" applyAlignment="1">
      <alignment horizontal="center" vertical="center" wrapText="1"/>
    </xf>
    <xf numFmtId="0" fontId="4" fillId="20" borderId="25" xfId="12" applyFont="1" applyFill="1" applyBorder="1" applyAlignment="1">
      <alignment horizontal="center" vertical="center" wrapText="1"/>
    </xf>
    <xf numFmtId="0" fontId="48" fillId="7" borderId="17" xfId="17" applyFont="1" applyFill="1" applyBorder="1" applyAlignment="1">
      <alignment horizontal="center" vertical="center" wrapText="1"/>
    </xf>
    <xf numFmtId="0" fontId="48" fillId="7" borderId="15" xfId="17" applyFont="1" applyFill="1" applyBorder="1" applyAlignment="1">
      <alignment horizontal="center" vertical="center" wrapText="1"/>
    </xf>
    <xf numFmtId="0" fontId="48" fillId="7" borderId="23" xfId="17" applyFont="1" applyFill="1" applyBorder="1" applyAlignment="1">
      <alignment horizontal="center" vertical="center" wrapText="1"/>
    </xf>
    <xf numFmtId="0" fontId="48" fillId="7" borderId="24" xfId="17" applyFont="1" applyFill="1" applyBorder="1" applyAlignment="1">
      <alignment horizontal="center" vertical="center" wrapText="1"/>
    </xf>
    <xf numFmtId="0" fontId="20" fillId="7" borderId="17" xfId="12" applyFont="1" applyFill="1" applyBorder="1" applyAlignment="1">
      <alignment horizontal="center" vertical="center" wrapText="1"/>
    </xf>
    <xf numFmtId="0" fontId="20" fillId="7" borderId="15" xfId="12" applyFont="1" applyFill="1" applyBorder="1" applyAlignment="1">
      <alignment horizontal="center" vertical="center" wrapText="1"/>
    </xf>
    <xf numFmtId="0" fontId="20" fillId="7" borderId="16" xfId="12" applyFont="1" applyFill="1" applyBorder="1" applyAlignment="1">
      <alignment horizontal="center" vertical="center" wrapText="1"/>
    </xf>
    <xf numFmtId="0" fontId="20" fillId="7" borderId="23" xfId="12" applyFont="1" applyFill="1" applyBorder="1" applyAlignment="1">
      <alignment horizontal="center" vertical="center" wrapText="1"/>
    </xf>
    <xf numFmtId="0" fontId="20" fillId="7" borderId="24" xfId="12" applyFont="1" applyFill="1" applyBorder="1" applyAlignment="1">
      <alignment horizontal="center" vertical="center" wrapText="1"/>
    </xf>
    <xf numFmtId="0" fontId="20" fillId="7" borderId="25" xfId="12" applyFont="1" applyFill="1" applyBorder="1" applyAlignment="1">
      <alignment horizontal="center" vertical="center" wrapText="1"/>
    </xf>
    <xf numFmtId="0" fontId="41" fillId="0" borderId="58" xfId="12" applyFont="1" applyBorder="1" applyAlignment="1">
      <alignment horizontal="center" vertical="center"/>
    </xf>
    <xf numFmtId="0" fontId="41" fillId="0" borderId="59" xfId="12" applyFont="1" applyBorder="1" applyAlignment="1">
      <alignment horizontal="center" vertical="center"/>
    </xf>
    <xf numFmtId="0" fontId="41" fillId="0" borderId="60" xfId="12" applyFont="1" applyBorder="1" applyAlignment="1">
      <alignment horizontal="center" vertical="center"/>
    </xf>
    <xf numFmtId="0" fontId="20" fillId="8" borderId="17" xfId="12" applyFont="1" applyFill="1" applyBorder="1" applyAlignment="1">
      <alignment horizontal="center" vertical="center" wrapText="1"/>
    </xf>
    <xf numFmtId="0" fontId="20" fillId="8" borderId="15" xfId="12" applyFont="1" applyFill="1" applyBorder="1" applyAlignment="1">
      <alignment horizontal="center" vertical="center" wrapText="1"/>
    </xf>
    <xf numFmtId="0" fontId="20" fillId="8" borderId="16" xfId="12" applyFont="1" applyFill="1" applyBorder="1" applyAlignment="1">
      <alignment horizontal="center" vertical="center" wrapText="1"/>
    </xf>
    <xf numFmtId="0" fontId="20" fillId="8" borderId="23" xfId="12" applyFont="1" applyFill="1" applyBorder="1" applyAlignment="1">
      <alignment horizontal="center" vertical="center" wrapText="1"/>
    </xf>
    <xf numFmtId="0" fontId="20" fillId="8" borderId="24" xfId="12" applyFont="1" applyFill="1" applyBorder="1" applyAlignment="1">
      <alignment horizontal="center" vertical="center" wrapText="1"/>
    </xf>
    <xf numFmtId="0" fontId="20" fillId="8" borderId="25" xfId="12" applyFont="1" applyFill="1" applyBorder="1" applyAlignment="1">
      <alignment horizontal="center" vertical="center" wrapText="1"/>
    </xf>
    <xf numFmtId="0" fontId="3" fillId="21" borderId="17" xfId="12" applyFont="1" applyFill="1" applyBorder="1" applyAlignment="1">
      <alignment horizontal="center" vertical="center" wrapText="1"/>
    </xf>
    <xf numFmtId="0" fontId="3" fillId="21" borderId="23" xfId="12" applyFont="1" applyFill="1" applyBorder="1" applyAlignment="1">
      <alignment horizontal="center" vertical="center" wrapText="1"/>
    </xf>
    <xf numFmtId="0" fontId="41" fillId="0" borderId="45" xfId="12" applyFont="1" applyBorder="1" applyAlignment="1">
      <alignment horizontal="center" vertical="center"/>
    </xf>
    <xf numFmtId="0" fontId="41" fillId="0" borderId="39" xfId="12" applyFont="1" applyBorder="1" applyAlignment="1">
      <alignment horizontal="center" vertical="center"/>
    </xf>
    <xf numFmtId="0" fontId="41" fillId="0" borderId="46" xfId="12" applyFont="1" applyBorder="1" applyAlignment="1">
      <alignment horizontal="center" vertical="center"/>
    </xf>
    <xf numFmtId="14" fontId="3" fillId="0" borderId="2" xfId="12" applyNumberFormat="1" applyFont="1" applyBorder="1" applyAlignment="1">
      <alignment horizontal="center" vertical="center"/>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1" fillId="0" borderId="22" xfId="12" applyFont="1" applyBorder="1" applyAlignment="1">
      <alignment horizontal="center" vertical="center"/>
    </xf>
    <xf numFmtId="0" fontId="41" fillId="0" borderId="0" xfId="12" applyFont="1" applyAlignment="1">
      <alignment horizontal="center" vertical="center"/>
    </xf>
    <xf numFmtId="0" fontId="41" fillId="0" borderId="14" xfId="12" applyFont="1" applyBorder="1" applyAlignment="1">
      <alignment horizontal="center" vertical="center"/>
    </xf>
    <xf numFmtId="49" fontId="24" fillId="0" borderId="11" xfId="12" applyNumberFormat="1" applyFont="1" applyBorder="1" applyAlignment="1">
      <alignment horizontal="center" vertical="center" shrinkToFit="1"/>
    </xf>
    <xf numFmtId="49" fontId="24" fillId="0" borderId="40" xfId="12" applyNumberFormat="1" applyFont="1" applyBorder="1" applyAlignment="1">
      <alignment horizontal="center" vertical="center" shrinkToFit="1"/>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5" fillId="18" borderId="2" xfId="7" applyNumberFormat="1" applyFont="1" applyFill="1" applyBorder="1" applyAlignment="1">
      <alignment horizontal="center" vertical="center"/>
    </xf>
    <xf numFmtId="14" fontId="35" fillId="18" borderId="3" xfId="7" applyNumberFormat="1" applyFont="1" applyFill="1" applyBorder="1" applyAlignment="1">
      <alignment horizontal="center" vertical="center"/>
    </xf>
    <xf numFmtId="14" fontId="35" fillId="18" borderId="4" xfId="7" applyNumberFormat="1" applyFont="1" applyFill="1" applyBorder="1" applyAlignment="1">
      <alignment horizontal="center" vertical="center"/>
    </xf>
    <xf numFmtId="0" fontId="41" fillId="0" borderId="17" xfId="12" applyFont="1" applyBorder="1" applyAlignment="1">
      <alignment horizontal="center" vertical="center"/>
    </xf>
    <xf numFmtId="0" fontId="41" fillId="0" borderId="15" xfId="12" applyFont="1" applyBorder="1" applyAlignment="1">
      <alignment horizontal="center" vertical="center"/>
    </xf>
    <xf numFmtId="0" fontId="41" fillId="0" borderId="16" xfId="12" applyFont="1" applyBorder="1" applyAlignment="1">
      <alignment horizontal="center" vertical="center"/>
    </xf>
    <xf numFmtId="0" fontId="41" fillId="0" borderId="23" xfId="12" applyFont="1" applyBorder="1" applyAlignment="1">
      <alignment horizontal="center" vertical="center"/>
    </xf>
    <xf numFmtId="0" fontId="41" fillId="0" borderId="24" xfId="12" applyFont="1" applyBorder="1" applyAlignment="1">
      <alignment horizontal="center" vertical="center"/>
    </xf>
    <xf numFmtId="0" fontId="41" fillId="0" borderId="21" xfId="12" applyFont="1" applyBorder="1" applyAlignment="1">
      <alignment horizontal="center" vertical="center"/>
    </xf>
    <xf numFmtId="0" fontId="34" fillId="0" borderId="23" xfId="12" applyFont="1" applyBorder="1" applyAlignment="1">
      <alignment horizontal="center" vertical="center"/>
    </xf>
    <xf numFmtId="0" fontId="34" fillId="0" borderId="24" xfId="12" applyFont="1" applyBorder="1" applyAlignment="1">
      <alignment horizontal="center" vertical="center"/>
    </xf>
    <xf numFmtId="0" fontId="34" fillId="0" borderId="25" xfId="12" applyFont="1" applyBorder="1" applyAlignment="1">
      <alignment horizontal="center" vertic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25"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12" xfId="7" applyFont="1" applyFill="1" applyBorder="1" applyAlignment="1">
      <alignment horizontal="center" vertical="center" wrapText="1"/>
    </xf>
    <xf numFmtId="0" fontId="10" fillId="14" borderId="4"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2" xfId="12" applyBorder="1" applyAlignment="1">
      <alignment horizontal="center"/>
    </xf>
    <xf numFmtId="0" fontId="2" fillId="0" borderId="0" xfId="12" applyAlignment="1">
      <alignment horizontal="center"/>
    </xf>
    <xf numFmtId="0" fontId="2" fillId="0" borderId="21"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2" fillId="0" borderId="25" xfId="12" applyBorder="1" applyAlignment="1">
      <alignment horizontal="center"/>
    </xf>
    <xf numFmtId="0" fontId="3" fillId="0" borderId="61" xfId="12" applyFont="1" applyBorder="1" applyAlignment="1">
      <alignment horizontal="center" vertical="center"/>
    </xf>
    <xf numFmtId="0" fontId="3" fillId="0" borderId="26" xfId="12" applyFont="1" applyBorder="1" applyAlignment="1">
      <alignment horizontal="center" vertical="center"/>
    </xf>
    <xf numFmtId="0" fontId="23" fillId="0" borderId="2" xfId="12" applyFont="1" applyBorder="1" applyAlignment="1">
      <alignment horizontal="center" vertical="center"/>
    </xf>
    <xf numFmtId="0" fontId="23" fillId="0" borderId="26" xfId="12" applyFont="1" applyBorder="1" applyAlignment="1">
      <alignment horizontal="center" vertical="center"/>
    </xf>
    <xf numFmtId="0" fontId="34" fillId="0" borderId="1" xfId="12" applyFont="1" applyBorder="1" applyAlignment="1">
      <alignment horizontal="center" vertical="center"/>
    </xf>
    <xf numFmtId="0" fontId="26" fillId="0" borderId="1" xfId="12" applyFont="1" applyBorder="1" applyAlignment="1">
      <alignment horizontal="center" vertical="center"/>
    </xf>
    <xf numFmtId="0" fontId="3" fillId="0" borderId="1" xfId="12" applyFont="1" applyBorder="1" applyAlignment="1">
      <alignment horizontal="center" vertical="center"/>
    </xf>
    <xf numFmtId="14" fontId="3" fillId="0" borderId="1" xfId="12" applyNumberFormat="1" applyFont="1" applyBorder="1" applyAlignment="1">
      <alignment horizontal="center" vertical="center"/>
    </xf>
    <xf numFmtId="0" fontId="41" fillId="0" borderId="1" xfId="12" applyFont="1" applyBorder="1" applyAlignment="1">
      <alignment horizontal="center" vertical="center"/>
    </xf>
    <xf numFmtId="0" fontId="23" fillId="0" borderId="1" xfId="12" applyFont="1" applyBorder="1" applyAlignment="1">
      <alignment horizontal="center" vertical="center"/>
    </xf>
    <xf numFmtId="17" fontId="23" fillId="0" borderId="1" xfId="12" applyNumberFormat="1" applyFont="1" applyBorder="1" applyAlignment="1">
      <alignment horizontal="center" vertical="center"/>
    </xf>
    <xf numFmtId="0" fontId="23" fillId="14" borderId="1" xfId="12" applyFont="1" applyFill="1" applyBorder="1" applyAlignment="1">
      <alignment horizontal="center" vertical="center" wrapText="1"/>
    </xf>
    <xf numFmtId="0" fontId="3" fillId="14" borderId="1" xfId="12" applyFont="1" applyFill="1" applyBorder="1" applyAlignment="1">
      <alignment horizontal="center" vertical="center" wrapText="1"/>
    </xf>
    <xf numFmtId="0" fontId="25" fillId="6" borderId="1" xfId="12" applyFont="1" applyFill="1" applyBorder="1" applyAlignment="1">
      <alignment horizontal="justify" vertical="top" wrapText="1"/>
    </xf>
    <xf numFmtId="0" fontId="23" fillId="6" borderId="1" xfId="12" applyFont="1" applyFill="1" applyBorder="1" applyAlignment="1">
      <alignment horizontal="justify" vertical="top" wrapText="1"/>
    </xf>
    <xf numFmtId="0" fontId="3" fillId="14" borderId="22"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1"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0" fillId="6" borderId="45" xfId="12" applyFont="1" applyFill="1" applyBorder="1" applyAlignment="1">
      <alignment horizontal="justify" vertical="top" wrapText="1"/>
    </xf>
    <xf numFmtId="0" fontId="2" fillId="6" borderId="39" xfId="12" applyFill="1" applyBorder="1" applyAlignment="1">
      <alignment horizontal="justify" vertical="top" wrapText="1"/>
    </xf>
    <xf numFmtId="0" fontId="2" fillId="6" borderId="46" xfId="12" applyFill="1" applyBorder="1" applyAlignment="1">
      <alignment horizontal="justify" vertical="top" wrapText="1"/>
    </xf>
    <xf numFmtId="0" fontId="25" fillId="6" borderId="45" xfId="12" applyFont="1" applyFill="1" applyBorder="1" applyAlignment="1">
      <alignment horizontal="justify" vertical="top" wrapText="1"/>
    </xf>
    <xf numFmtId="0" fontId="25" fillId="6" borderId="39" xfId="12" applyFont="1" applyFill="1" applyBorder="1" applyAlignment="1">
      <alignment horizontal="justify" vertical="top" wrapText="1"/>
    </xf>
    <xf numFmtId="0" fontId="25" fillId="6" borderId="46" xfId="12" applyFont="1" applyFill="1" applyBorder="1" applyAlignment="1">
      <alignment horizontal="justify" vertical="top" wrapText="1"/>
    </xf>
    <xf numFmtId="0" fontId="23" fillId="6" borderId="45" xfId="12" applyFont="1" applyFill="1" applyBorder="1" applyAlignment="1">
      <alignment horizontal="justify" vertical="top" wrapText="1"/>
    </xf>
    <xf numFmtId="38" fontId="8" fillId="0" borderId="1" xfId="2" applyNumberFormat="1" applyFont="1" applyBorder="1" applyAlignment="1">
      <alignment horizontal="right" vertical="center"/>
    </xf>
    <xf numFmtId="168" fontId="2" fillId="0" borderId="2" xfId="0" applyNumberFormat="1" applyFont="1" applyBorder="1" applyAlignment="1">
      <alignment horizontal="right" vertical="center" wrapText="1"/>
    </xf>
    <xf numFmtId="0" fontId="2" fillId="0" borderId="3" xfId="0" applyFont="1" applyBorder="1" applyAlignment="1">
      <alignment horizontal="right" vertical="center" wrapText="1"/>
    </xf>
    <xf numFmtId="0" fontId="2" fillId="0" borderId="4" xfId="0" applyFont="1" applyBorder="1" applyAlignment="1">
      <alignment horizontal="right" vertical="center" wrapText="1"/>
    </xf>
    <xf numFmtId="15" fontId="11" fillId="0" borderId="8" xfId="2" applyNumberFormat="1" applyBorder="1" applyAlignment="1">
      <alignment horizontal="center" vertical="center"/>
    </xf>
    <xf numFmtId="15" fontId="11" fillId="0" borderId="10" xfId="2" applyNumberFormat="1" applyBorder="1" applyAlignment="1">
      <alignment horizontal="center" vertical="center"/>
    </xf>
    <xf numFmtId="15" fontId="7" fillId="0" borderId="2" xfId="2" applyNumberFormat="1" applyFont="1" applyBorder="1" applyAlignment="1">
      <alignment horizontal="right" vertical="center" wrapText="1"/>
    </xf>
    <xf numFmtId="15" fontId="7" fillId="0" borderId="4" xfId="2" applyNumberFormat="1" applyFont="1" applyBorder="1" applyAlignment="1">
      <alignment horizontal="right" vertical="center" wrapText="1"/>
    </xf>
    <xf numFmtId="170" fontId="18" fillId="16" borderId="1" xfId="0" applyNumberFormat="1" applyFont="1" applyFill="1" applyBorder="1" applyAlignment="1">
      <alignment horizontal="right" vertical="center" wrapText="1"/>
    </xf>
    <xf numFmtId="49" fontId="7" fillId="0" borderId="3" xfId="5" applyNumberFormat="1" applyFont="1" applyBorder="1" applyAlignment="1">
      <alignment horizontal="right" vertical="center"/>
    </xf>
    <xf numFmtId="168" fontId="2" fillId="0" borderId="3" xfId="0" applyNumberFormat="1" applyFont="1" applyBorder="1" applyAlignment="1">
      <alignment horizontal="right" vertical="center" wrapText="1"/>
    </xf>
    <xf numFmtId="0" fontId="2" fillId="0" borderId="3" xfId="0" applyFont="1" applyBorder="1" applyAlignment="1">
      <alignment horizontal="right" vertical="center" wrapText="1"/>
    </xf>
    <xf numFmtId="168" fontId="7" fillId="0" borderId="3" xfId="5" applyNumberFormat="1" applyFont="1" applyBorder="1" applyAlignment="1">
      <alignment horizontal="right" vertical="center" wrapText="1"/>
    </xf>
    <xf numFmtId="0" fontId="0" fillId="0" borderId="1" xfId="0" applyFont="1" applyBorder="1" applyAlignment="1">
      <alignment horizontal="center" vertical="center" wrapText="1"/>
    </xf>
    <xf numFmtId="0" fontId="7" fillId="0" borderId="11" xfId="2" applyFont="1" applyBorder="1" applyAlignment="1">
      <alignment horizontal="center" vertical="center" wrapText="1"/>
    </xf>
    <xf numFmtId="0" fontId="0" fillId="0" borderId="11" xfId="0" applyBorder="1" applyAlignment="1">
      <alignment horizontal="center" vertical="center" wrapText="1"/>
    </xf>
    <xf numFmtId="0" fontId="2" fillId="0" borderId="11" xfId="0" applyFont="1" applyBorder="1" applyAlignment="1">
      <alignment horizontal="center" vertical="center" wrapText="1"/>
    </xf>
    <xf numFmtId="38" fontId="7" fillId="0" borderId="11" xfId="2" applyNumberFormat="1" applyFont="1" applyBorder="1" applyAlignment="1">
      <alignment horizontal="center" vertical="center" wrapText="1"/>
    </xf>
    <xf numFmtId="168" fontId="2" fillId="0" borderId="0" xfId="0" applyNumberFormat="1" applyFont="1" applyBorder="1" applyAlignment="1">
      <alignment horizontal="right" wrapText="1"/>
    </xf>
    <xf numFmtId="14" fontId="0" fillId="0" borderId="11" xfId="0" applyNumberFormat="1" applyBorder="1" applyAlignment="1">
      <alignment horizontal="right" wrapText="1"/>
    </xf>
    <xf numFmtId="0" fontId="2" fillId="0" borderId="11" xfId="0" applyFont="1" applyBorder="1" applyAlignment="1">
      <alignment horizontal="right" wrapText="1"/>
    </xf>
    <xf numFmtId="168" fontId="5" fillId="0" borderId="11" xfId="0" applyNumberFormat="1" applyFont="1" applyBorder="1" applyAlignment="1">
      <alignment horizontal="right" wrapText="1"/>
    </xf>
    <xf numFmtId="170" fontId="18" fillId="16" borderId="11" xfId="0" applyNumberFormat="1" applyFont="1" applyFill="1" applyBorder="1" applyAlignment="1">
      <alignment horizontal="right" wrapText="1"/>
    </xf>
    <xf numFmtId="49" fontId="7" fillId="0" borderId="11" xfId="5" applyNumberFormat="1" applyFont="1" applyBorder="1" applyAlignment="1">
      <alignment horizontal="right"/>
    </xf>
    <xf numFmtId="168" fontId="7" fillId="0" borderId="11" xfId="5" applyNumberFormat="1" applyFont="1" applyBorder="1" applyAlignment="1">
      <alignment horizontal="right" wrapText="1"/>
    </xf>
    <xf numFmtId="168" fontId="2" fillId="0" borderId="1" xfId="0" applyNumberFormat="1" applyFont="1" applyBorder="1" applyAlignment="1">
      <alignment wrapText="1"/>
    </xf>
    <xf numFmtId="0" fontId="7" fillId="0" borderId="1" xfId="2" applyFont="1" applyFill="1" applyBorder="1" applyAlignment="1">
      <alignment horizontal="center" vertical="center" wrapText="1"/>
    </xf>
    <xf numFmtId="15" fontId="0" fillId="0" borderId="1" xfId="0" applyNumberFormat="1" applyBorder="1" applyAlignment="1">
      <alignment horizontal="right"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7" fillId="0" borderId="13" xfId="2" applyFont="1" applyBorder="1" applyAlignment="1">
      <alignment horizontal="left" vertical="center" wrapText="1"/>
    </xf>
    <xf numFmtId="0" fontId="7" fillId="0" borderId="0" xfId="2" applyFont="1" applyBorder="1" applyAlignment="1">
      <alignment horizontal="left" vertical="center" wrapText="1"/>
    </xf>
    <xf numFmtId="0" fontId="7" fillId="0" borderId="14" xfId="2" applyFont="1" applyBorder="1" applyAlignment="1">
      <alignment horizontal="left" vertical="center" wrapText="1"/>
    </xf>
    <xf numFmtId="0" fontId="7" fillId="0" borderId="8" xfId="2" applyFont="1" applyBorder="1" applyAlignment="1">
      <alignment horizontal="left" vertical="center" wrapText="1"/>
    </xf>
    <xf numFmtId="0" fontId="7" fillId="0" borderId="9" xfId="2" applyFont="1" applyBorder="1" applyAlignment="1">
      <alignment horizontal="left" vertical="center" wrapText="1"/>
    </xf>
    <xf numFmtId="0" fontId="7" fillId="0" borderId="10" xfId="2" applyFont="1" applyBorder="1" applyAlignment="1">
      <alignment horizontal="left" vertical="center" wrapText="1"/>
    </xf>
    <xf numFmtId="15" fontId="0" fillId="0" borderId="2" xfId="0" applyNumberFormat="1" applyBorder="1" applyAlignment="1">
      <alignment horizontal="right" wrapText="1"/>
    </xf>
    <xf numFmtId="15" fontId="0" fillId="0" borderId="4" xfId="0" applyNumberFormat="1" applyBorder="1" applyAlignment="1">
      <alignment horizontal="right" wrapText="1"/>
    </xf>
    <xf numFmtId="0" fontId="7" fillId="0" borderId="0" xfId="2" applyFont="1" applyFill="1" applyBorder="1" applyAlignment="1">
      <alignment horizontal="center" vertical="center" wrapText="1"/>
    </xf>
    <xf numFmtId="0" fontId="2" fillId="0" borderId="0" xfId="0" applyFont="1" applyBorder="1" applyAlignment="1">
      <alignment horizontal="center" vertical="center" wrapText="1"/>
    </xf>
    <xf numFmtId="38" fontId="7" fillId="0" borderId="0" xfId="2" applyNumberFormat="1" applyFont="1" applyBorder="1" applyAlignment="1">
      <alignment horizontal="center" vertical="center" wrapText="1"/>
    </xf>
    <xf numFmtId="0" fontId="5" fillId="0" borderId="0" xfId="0" applyFont="1" applyBorder="1" applyAlignment="1">
      <alignment horizontal="right" wrapText="1"/>
    </xf>
    <xf numFmtId="15" fontId="0" fillId="0" borderId="0" xfId="0" applyNumberFormat="1" applyBorder="1" applyAlignment="1">
      <alignment horizontal="right" wrapText="1"/>
    </xf>
    <xf numFmtId="0" fontId="2" fillId="0" borderId="0" xfId="0" applyFont="1" applyBorder="1" applyAlignment="1">
      <alignment horizontal="right" wrapText="1"/>
    </xf>
    <xf numFmtId="168" fontId="5" fillId="0" borderId="0" xfId="0" applyNumberFormat="1" applyFont="1" applyBorder="1" applyAlignment="1">
      <alignment horizontal="right" wrapText="1"/>
    </xf>
    <xf numFmtId="169" fontId="18" fillId="0" borderId="0" xfId="11" applyNumberFormat="1" applyFont="1" applyBorder="1" applyAlignment="1">
      <alignment horizontal="right" wrapText="1"/>
    </xf>
    <xf numFmtId="49" fontId="7" fillId="0" borderId="0" xfId="5" applyNumberFormat="1" applyFont="1" applyBorder="1" applyAlignment="1">
      <alignment horizontal="right" wrapText="1"/>
    </xf>
    <xf numFmtId="168" fontId="7" fillId="0" borderId="0" xfId="5" applyNumberFormat="1" applyFont="1" applyBorder="1" applyAlignment="1">
      <alignment horizontal="right" wrapText="1"/>
    </xf>
    <xf numFmtId="0" fontId="20" fillId="0" borderId="0" xfId="0" applyFont="1" applyAlignment="1">
      <alignment wrapText="1"/>
    </xf>
    <xf numFmtId="168" fontId="3" fillId="0" borderId="1" xfId="0" applyNumberFormat="1" applyFont="1" applyBorder="1" applyAlignment="1">
      <alignment wrapText="1"/>
    </xf>
    <xf numFmtId="0" fontId="6" fillId="0" borderId="1" xfId="0" applyFont="1" applyBorder="1" applyAlignment="1">
      <alignment horizontal="right" wrapText="1"/>
    </xf>
    <xf numFmtId="15" fontId="3" fillId="0" borderId="1" xfId="0" applyNumberFormat="1" applyFont="1" applyBorder="1" applyAlignment="1">
      <alignment horizontal="right" wrapText="1"/>
    </xf>
    <xf numFmtId="0" fontId="3" fillId="0" borderId="1" xfId="0" applyFont="1" applyBorder="1" applyAlignment="1">
      <alignment horizontal="right" wrapText="1"/>
    </xf>
    <xf numFmtId="168" fontId="6" fillId="0" borderId="2" xfId="0" applyNumberFormat="1" applyFont="1" applyBorder="1" applyAlignment="1">
      <alignment horizontal="right" wrapText="1"/>
    </xf>
    <xf numFmtId="169" fontId="13" fillId="0" borderId="1" xfId="11" applyNumberFormat="1" applyFont="1" applyBorder="1" applyAlignment="1">
      <alignment horizontal="right" wrapText="1"/>
    </xf>
    <xf numFmtId="49" fontId="8" fillId="0" borderId="3" xfId="5" applyNumberFormat="1" applyFont="1" applyBorder="1" applyAlignment="1">
      <alignment horizontal="right" wrapText="1"/>
    </xf>
    <xf numFmtId="168" fontId="8" fillId="0" borderId="2" xfId="5" applyNumberFormat="1" applyFont="1" applyBorder="1" applyAlignment="1">
      <alignment horizontal="right" wrapText="1"/>
    </xf>
    <xf numFmtId="168" fontId="8" fillId="0" borderId="4" xfId="5" applyNumberFormat="1" applyFont="1" applyBorder="1" applyAlignment="1">
      <alignment horizontal="right" wrapText="1"/>
    </xf>
    <xf numFmtId="179" fontId="8" fillId="0" borderId="1" xfId="2" applyNumberFormat="1" applyFont="1" applyFill="1" applyBorder="1" applyAlignment="1">
      <alignment horizontal="center" vertical="center" wrapText="1"/>
    </xf>
    <xf numFmtId="0" fontId="8" fillId="0" borderId="1" xfId="2" applyFont="1" applyFill="1" applyBorder="1" applyAlignment="1">
      <alignment horizontal="center" vertical="center" wrapText="1"/>
    </xf>
    <xf numFmtId="0" fontId="8" fillId="0" borderId="0" xfId="2" applyFont="1" applyFill="1" applyBorder="1" applyAlignment="1">
      <alignment horizontal="left" vertical="center"/>
    </xf>
    <xf numFmtId="0" fontId="7" fillId="0" borderId="2" xfId="0" applyFont="1" applyBorder="1" applyAlignment="1">
      <alignment horizontal="left" wrapText="1"/>
    </xf>
    <xf numFmtId="0" fontId="7" fillId="0" borderId="4" xfId="0" applyFont="1" applyBorder="1" applyAlignment="1">
      <alignment horizontal="left" wrapText="1"/>
    </xf>
    <xf numFmtId="0" fontId="17" fillId="0" borderId="1" xfId="2" applyFont="1" applyBorder="1" applyAlignment="1">
      <alignment horizontal="center" wrapText="1"/>
    </xf>
    <xf numFmtId="0" fontId="12" fillId="0" borderId="1" xfId="0" applyFont="1" applyBorder="1" applyAlignment="1">
      <alignment horizontal="center" wrapText="1"/>
    </xf>
    <xf numFmtId="38" fontId="17" fillId="0" borderId="1" xfId="2" applyNumberFormat="1" applyFont="1" applyBorder="1" applyAlignment="1">
      <alignment horizontal="center" wrapText="1"/>
    </xf>
    <xf numFmtId="175" fontId="20" fillId="0" borderId="1" xfId="0" applyNumberFormat="1" applyFont="1" applyBorder="1" applyAlignment="1">
      <alignment wrapText="1"/>
    </xf>
    <xf numFmtId="0" fontId="12" fillId="0" borderId="1" xfId="0" applyFont="1" applyBorder="1" applyAlignment="1">
      <alignment wrapText="1"/>
    </xf>
    <xf numFmtId="15" fontId="17" fillId="0" borderId="1" xfId="2" applyNumberFormat="1" applyFont="1" applyBorder="1" applyAlignment="1">
      <alignment wrapText="1"/>
    </xf>
    <xf numFmtId="175" fontId="17" fillId="0" borderId="3" xfId="5" applyNumberFormat="1" applyFont="1" applyBorder="1" applyAlignment="1">
      <alignment wrapText="1"/>
    </xf>
    <xf numFmtId="170" fontId="52" fillId="16" borderId="1" xfId="0" applyNumberFormat="1" applyFont="1" applyFill="1" applyBorder="1" applyAlignment="1">
      <alignment horizontal="right" wrapText="1"/>
    </xf>
    <xf numFmtId="49" fontId="17" fillId="0" borderId="1" xfId="5" applyNumberFormat="1" applyFont="1" applyBorder="1" applyAlignment="1">
      <alignment horizontal="right"/>
    </xf>
    <xf numFmtId="175" fontId="17" fillId="0" borderId="2" xfId="5" applyNumberFormat="1" applyFont="1" applyBorder="1" applyAlignment="1">
      <alignment wrapText="1"/>
    </xf>
    <xf numFmtId="175" fontId="17" fillId="0" borderId="4" xfId="5" applyNumberFormat="1" applyFont="1" applyBorder="1" applyAlignment="1">
      <alignment wrapText="1"/>
    </xf>
    <xf numFmtId="0" fontId="0" fillId="0" borderId="2" xfId="0" applyFont="1" applyBorder="1" applyAlignment="1">
      <alignment horizontal="center" vertical="center" wrapText="1"/>
    </xf>
    <xf numFmtId="0" fontId="0" fillId="0" borderId="4" xfId="0" applyFont="1" applyBorder="1" applyAlignment="1">
      <alignment horizontal="center" vertical="center" wrapText="1"/>
    </xf>
    <xf numFmtId="168" fontId="2" fillId="0" borderId="1" xfId="0" applyNumberFormat="1" applyFont="1" applyBorder="1" applyAlignment="1">
      <alignment vertical="center" wrapText="1"/>
    </xf>
    <xf numFmtId="0" fontId="4" fillId="0" borderId="0" xfId="0" applyFont="1" applyFill="1" applyAlignment="1">
      <alignment wrapText="1"/>
    </xf>
    <xf numFmtId="0" fontId="2" fillId="0" borderId="2" xfId="0" applyFont="1" applyFill="1" applyBorder="1" applyAlignment="1">
      <alignment horizontal="center" vertical="center" wrapText="1"/>
    </xf>
    <xf numFmtId="0" fontId="2" fillId="0" borderId="4" xfId="0" applyFont="1" applyFill="1" applyBorder="1" applyAlignment="1">
      <alignment horizontal="center" vertical="center" wrapText="1"/>
    </xf>
    <xf numFmtId="38" fontId="7" fillId="0" borderId="1" xfId="2" applyNumberFormat="1" applyFont="1" applyFill="1" applyBorder="1" applyAlignment="1">
      <alignment horizontal="center" vertical="center" wrapText="1"/>
    </xf>
    <xf numFmtId="168" fontId="2" fillId="0" borderId="1" xfId="0" applyNumberFormat="1" applyFont="1" applyFill="1" applyBorder="1" applyAlignment="1">
      <alignment vertical="center" wrapText="1"/>
    </xf>
    <xf numFmtId="15" fontId="5" fillId="0" borderId="1" xfId="0" applyNumberFormat="1" applyFont="1" applyFill="1" applyBorder="1" applyAlignment="1">
      <alignment horizontal="right" vertical="center" wrapText="1"/>
    </xf>
    <xf numFmtId="0" fontId="5" fillId="0" borderId="1" xfId="0" applyFont="1" applyFill="1" applyBorder="1" applyAlignment="1">
      <alignment horizontal="right" vertical="center" wrapText="1"/>
    </xf>
    <xf numFmtId="168" fontId="5" fillId="0" borderId="1" xfId="0" applyNumberFormat="1" applyFont="1" applyFill="1" applyBorder="1" applyAlignment="1">
      <alignment horizontal="center" vertical="center" wrapText="1"/>
    </xf>
    <xf numFmtId="14" fontId="7" fillId="0" borderId="1" xfId="0" applyNumberFormat="1" applyFont="1" applyBorder="1" applyAlignment="1">
      <alignment horizontal="center" vertical="center" wrapText="1"/>
    </xf>
  </cellXfs>
  <cellStyles count="18">
    <cellStyle name="Hipervínculo" xfId="14" builtinId="8"/>
    <cellStyle name="Millares" xfId="11" builtinId="3"/>
    <cellStyle name="Millares 2" xfId="4"/>
    <cellStyle name="Millares 2 2" xfId="9"/>
    <cellStyle name="Millares 3" xfId="10"/>
    <cellStyle name="Moneda 2" xfId="5"/>
    <cellStyle name="Moneda 3" xfId="8"/>
    <cellStyle name="Normal" xfId="0" builtinId="0"/>
    <cellStyle name="Normal 14 2" xfId="15"/>
    <cellStyle name="Normal 15" xfId="12"/>
    <cellStyle name="Normal 2" xfId="3"/>
    <cellStyle name="Normal 2 2 2" xfId="2"/>
    <cellStyle name="Normal 3" xfId="6"/>
    <cellStyle name="Normal 3 2" xfId="17"/>
    <cellStyle name="Normal 3 7" xfId="13"/>
    <cellStyle name="Normal 3 9" xfId="7"/>
    <cellStyle name="Porcentaje" xfId="1" builtinId="5"/>
    <cellStyle name="Porcentaje 3" xfId="16"/>
  </cellStyles>
  <dxfs count="6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9" Type="http://schemas.openxmlformats.org/officeDocument/2006/relationships/theme" Target="theme/theme1.xml"/><Relationship Id="rId21" Type="http://schemas.openxmlformats.org/officeDocument/2006/relationships/externalLink" Target="externalLinks/externalLink10.xml"/><Relationship Id="rId34" Type="http://schemas.openxmlformats.org/officeDocument/2006/relationships/externalLink" Target="externalLinks/externalLink23.xml"/><Relationship Id="rId42"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externalLink" Target="externalLinks/externalLink18.xml"/><Relationship Id="rId41"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externalLink" Target="externalLinks/externalLink21.xml"/><Relationship Id="rId37" Type="http://schemas.openxmlformats.org/officeDocument/2006/relationships/externalLink" Target="externalLinks/externalLink26.xml"/><Relationship Id="rId40"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36" Type="http://schemas.openxmlformats.org/officeDocument/2006/relationships/externalLink" Target="externalLinks/externalLink25.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externalLink" Target="externalLinks/externalLink2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externalLink" Target="externalLinks/externalLink19.xml"/><Relationship Id="rId35" Type="http://schemas.openxmlformats.org/officeDocument/2006/relationships/externalLink" Target="externalLinks/externalLink24.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externalLink" Target="externalLinks/externalLink22.xml"/><Relationship Id="rId38" Type="http://schemas.openxmlformats.org/officeDocument/2006/relationships/externalLink" Target="externalLinks/externalLink27.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xmlns:c16r2="http://schemas.microsoft.com/office/drawing/2015/06/char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xmlns:c16r2="http://schemas.microsoft.com/office/drawing/2015/06/char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(Formato!$F$233:$G$233,Formato!$H$233:$I$233)</c:f>
              <c:strCache>
                <c:ptCount val="3"/>
                <c:pt idx="0">
                  <c:v>Programado</c:v>
                </c:pt>
                <c:pt idx="2">
                  <c:v>Ejecutado</c:v>
                </c:pt>
              </c:strCache>
            </c:strRef>
          </c:cat>
          <c:val>
            <c:numRef>
              <c:f>(Formato!$F$234:$G$234,Formato!$H$234:$I$234)</c:f>
              <c:numCache>
                <c:formatCode>0%</c:formatCode>
                <c:ptCount val="4"/>
                <c:pt idx="0">
                  <c:v>1</c:v>
                </c:pt>
                <c:pt idx="2">
                  <c:v>1</c:v>
                </c:pt>
              </c:numCache>
            </c:numRef>
          </c:val>
          <c:extLst xmlns:c16r2="http://schemas.microsoft.com/office/drawing/2015/06/char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13136128"/>
        <c:axId val="49314560"/>
      </c:barChart>
      <c:catAx>
        <c:axId val="11313612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49314560"/>
        <c:crosses val="autoZero"/>
        <c:auto val="0"/>
        <c:lblAlgn val="ctr"/>
        <c:lblOffset val="100"/>
        <c:tickMarkSkip val="1"/>
        <c:noMultiLvlLbl val="0"/>
      </c:catAx>
      <c:valAx>
        <c:axId val="4931456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131361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(Formato!$E$158:$F$158,Formato!$G$158:$H$158)</c:f>
              <c:strCache>
                <c:ptCount val="3"/>
                <c:pt idx="0">
                  <c:v>Programado</c:v>
                </c:pt>
                <c:pt idx="2">
                  <c:v>Ejecutado</c:v>
                </c:pt>
              </c:strCache>
            </c:strRef>
          </c:cat>
          <c:val>
            <c:numRef>
              <c:f>(Formato!$E$159:$F$159,Formato!$G$159:$H$159)</c:f>
              <c:numCache>
                <c:formatCode>0.00%</c:formatCode>
                <c:ptCount val="4"/>
                <c:pt idx="0">
                  <c:v>0.59460000000000002</c:v>
                </c:pt>
                <c:pt idx="2">
                  <c:v>0.73399999999999999</c:v>
                </c:pt>
              </c:numCache>
            </c:numRef>
          </c:val>
          <c:extLst xmlns:c16r2="http://schemas.microsoft.com/office/drawing/2015/06/char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13137664"/>
        <c:axId val="560824896"/>
      </c:barChart>
      <c:catAx>
        <c:axId val="1131376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60824896"/>
        <c:crosses val="autoZero"/>
        <c:auto val="0"/>
        <c:lblAlgn val="ctr"/>
        <c:lblOffset val="100"/>
        <c:tickMarkSkip val="1"/>
        <c:noMultiLvlLbl val="0"/>
      </c:catAx>
      <c:valAx>
        <c:axId val="5608248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131376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xmlns:c16r2="http://schemas.microsoft.com/office/drawing/2015/06/chart">
                <c:ext xmlns:c16="http://schemas.microsoft.com/office/drawing/2014/chart" uri="{C3380CC4-5D6E-409C-BE32-E72D297353CC}">
                  <c16:uniqueId val="{00000000-4BD6-478C-BCE7-E79964381A43}"/>
                </c:ext>
                <c:ext xmlns:c15="http://schemas.microsoft.com/office/drawing/2012/chart" uri="{CE6537A1-D6FC-4f65-9D91-7224C49458BB}">
                  <c15:layout>
                    <c:manualLayout>
                      <c:w val="8.6032009707085327E-2"/>
                      <c:h val="9.9936889560279338E-2"/>
                    </c:manualLayout>
                  </c15:layout>
                </c:ext>
              </c:extLst>
            </c:dLbl>
            <c:dLbl>
              <c:idx val="2"/>
              <c:delete val="1"/>
              <c:extLst xmlns:c16r2="http://schemas.microsoft.com/office/drawing/2015/06/chart">
                <c:ext xmlns:c16="http://schemas.microsoft.com/office/drawing/2014/chart" uri="{C3380CC4-5D6E-409C-BE32-E72D297353CC}">
                  <c16:uniqueId val="{00000001-4BD6-478C-BCE7-E79964381A43}"/>
                </c:ext>
                <c:ext xmlns:c15="http://schemas.microsoft.com/office/drawing/2012/chart" uri="{CE6537A1-D6FC-4f65-9D91-7224C49458BB}"/>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(Formato!$F$197:$G$197,Formato!$H$197:$I$197)</c:f>
              <c:strCache>
                <c:ptCount val="3"/>
                <c:pt idx="0">
                  <c:v>Programado</c:v>
                </c:pt>
                <c:pt idx="2">
                  <c:v>Ejecutado</c:v>
                </c:pt>
              </c:strCache>
            </c:strRef>
          </c:cat>
          <c:val>
            <c:numRef>
              <c:f>(Formato!$F$198:$G$198,Formato!$H$198:$I$198)</c:f>
              <c:numCache>
                <c:formatCode>0.00%</c:formatCode>
                <c:ptCount val="4"/>
                <c:pt idx="0">
                  <c:v>0.40100000000000002</c:v>
                </c:pt>
                <c:pt idx="2">
                  <c:v>0.54990000000000006</c:v>
                </c:pt>
              </c:numCache>
            </c:numRef>
          </c:val>
          <c:extLst xmlns:c16r2="http://schemas.microsoft.com/office/drawing/2015/06/char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13138688"/>
        <c:axId val="560826624"/>
      </c:barChart>
      <c:catAx>
        <c:axId val="11313868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60826624"/>
        <c:crosses val="autoZero"/>
        <c:auto val="0"/>
        <c:lblAlgn val="ctr"/>
        <c:lblOffset val="100"/>
        <c:tickMarkSkip val="1"/>
        <c:noMultiLvlLbl val="0"/>
      </c:catAx>
      <c:valAx>
        <c:axId val="56082662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1313868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(Formato!$E$248:$F$248,Formato!$G$248:$H$248)</c:f>
              <c:strCache>
                <c:ptCount val="3"/>
                <c:pt idx="0">
                  <c:v>Programado</c:v>
                </c:pt>
                <c:pt idx="2">
                  <c:v>Ejecutado</c:v>
                </c:pt>
              </c:strCache>
            </c:strRef>
          </c:cat>
          <c:val>
            <c:numRef>
              <c:f>(Formato!$E$249:$F$249,Formato!$G$249:$H$249)</c:f>
              <c:numCache>
                <c:formatCode>0.00%</c:formatCode>
                <c:ptCount val="4"/>
                <c:pt idx="0">
                  <c:v>0.66370000000000007</c:v>
                </c:pt>
                <c:pt idx="2">
                  <c:v>0.75829999999999997</c:v>
                </c:pt>
              </c:numCache>
            </c:numRef>
          </c:val>
          <c:extLst xmlns:c16r2="http://schemas.microsoft.com/office/drawing/2015/06/char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572654080"/>
        <c:axId val="560828352"/>
      </c:barChart>
      <c:catAx>
        <c:axId val="57265408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60828352"/>
        <c:crosses val="autoZero"/>
        <c:auto val="0"/>
        <c:lblAlgn val="ctr"/>
        <c:lblOffset val="100"/>
        <c:tickMarkSkip val="1"/>
        <c:noMultiLvlLbl val="0"/>
      </c:catAx>
      <c:valAx>
        <c:axId val="56082835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7265408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(Formato!$F$267:$G$267,Formato!$H$267:$I$267)</c:f>
              <c:strCache>
                <c:ptCount val="3"/>
                <c:pt idx="0">
                  <c:v>Programado</c:v>
                </c:pt>
                <c:pt idx="2">
                  <c:v>Ejecutado</c:v>
                </c:pt>
              </c:strCache>
            </c:strRef>
          </c:cat>
          <c:val>
            <c:numRef>
              <c:f>(Formato!$F$268:$G$268,Formato!$H$282:$I$282)</c:f>
              <c:numCache>
                <c:formatCode>General</c:formatCode>
                <c:ptCount val="4"/>
                <c:pt idx="0">
                  <c:v>0</c:v>
                </c:pt>
                <c:pt idx="2" formatCode="0%">
                  <c:v>1</c:v>
                </c:pt>
              </c:numCache>
            </c:numRef>
          </c:val>
          <c:extLst xmlns:c16r2="http://schemas.microsoft.com/office/drawing/2015/06/char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572655104"/>
        <c:axId val="560830080"/>
      </c:barChart>
      <c:catAx>
        <c:axId val="57265510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60830080"/>
        <c:crosses val="autoZero"/>
        <c:auto val="0"/>
        <c:lblAlgn val="ctr"/>
        <c:lblOffset val="100"/>
        <c:tickMarkSkip val="1"/>
        <c:noMultiLvlLbl val="0"/>
      </c:catAx>
      <c:valAx>
        <c:axId val="56083008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7265510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Formato!$B$146:$D$151</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Formato!$H$146:$H$151</c:f>
              <c:numCache>
                <c:formatCode>0.00%</c:formatCode>
                <c:ptCount val="6"/>
                <c:pt idx="0">
                  <c:v>0.73399999999999999</c:v>
                </c:pt>
                <c:pt idx="1">
                  <c:v>0.54990000000000006</c:v>
                </c:pt>
                <c:pt idx="2" formatCode="0%">
                  <c:v>1</c:v>
                </c:pt>
                <c:pt idx="3">
                  <c:v>0.75829999999999997</c:v>
                </c:pt>
                <c:pt idx="4" formatCode="0%">
                  <c:v>1</c:v>
                </c:pt>
                <c:pt idx="5" formatCode="0%">
                  <c:v>1</c:v>
                </c:pt>
              </c:numCache>
            </c:numRef>
          </c:val>
          <c:extLst xmlns:c16r2="http://schemas.microsoft.com/office/drawing/2015/06/char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572657152"/>
        <c:axId val="560831808"/>
      </c:barChart>
      <c:catAx>
        <c:axId val="57265715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60831808"/>
        <c:crosses val="autoZero"/>
        <c:auto val="1"/>
        <c:lblAlgn val="ctr"/>
        <c:lblOffset val="100"/>
        <c:noMultiLvlLbl val="0"/>
      </c:catAx>
      <c:valAx>
        <c:axId val="560831808"/>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726571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3" Type="http://schemas.openxmlformats.org/officeDocument/2006/relationships/image" Target="../media/image9.jpg"/><Relationship Id="rId7" Type="http://schemas.openxmlformats.org/officeDocument/2006/relationships/image" Target="../media/image13.jp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2.jpg"/><Relationship Id="rId5" Type="http://schemas.openxmlformats.org/officeDocument/2006/relationships/image" Target="../media/image11.jpg"/><Relationship Id="rId4" Type="http://schemas.openxmlformats.org/officeDocument/2006/relationships/image" Target="../media/image10.jpg"/></Relationships>
</file>

<file path=xl/drawings/_rels/drawing4.xml.rels><?xml version="1.0" encoding="UTF-8" standalone="yes"?>
<Relationships xmlns="http://schemas.openxmlformats.org/package/2006/relationships"><Relationship Id="rId8" Type="http://schemas.openxmlformats.org/officeDocument/2006/relationships/image" Target="../media/image20.jpeg"/><Relationship Id="rId3" Type="http://schemas.openxmlformats.org/officeDocument/2006/relationships/image" Target="../media/image15.jpeg"/><Relationship Id="rId7" Type="http://schemas.openxmlformats.org/officeDocument/2006/relationships/image" Target="../media/image19.jpeg"/><Relationship Id="rId12" Type="http://schemas.openxmlformats.org/officeDocument/2006/relationships/image" Target="../media/image24.jpeg"/><Relationship Id="rId2" Type="http://schemas.openxmlformats.org/officeDocument/2006/relationships/image" Target="../media/image14.png"/><Relationship Id="rId1" Type="http://schemas.openxmlformats.org/officeDocument/2006/relationships/image" Target="../media/image7.jpeg"/><Relationship Id="rId6" Type="http://schemas.openxmlformats.org/officeDocument/2006/relationships/image" Target="../media/image18.jpeg"/><Relationship Id="rId11" Type="http://schemas.openxmlformats.org/officeDocument/2006/relationships/image" Target="../media/image23.jpeg"/><Relationship Id="rId5" Type="http://schemas.openxmlformats.org/officeDocument/2006/relationships/image" Target="../media/image17.jpeg"/><Relationship Id="rId10" Type="http://schemas.openxmlformats.org/officeDocument/2006/relationships/image" Target="../media/image22.jpeg"/><Relationship Id="rId4" Type="http://schemas.openxmlformats.org/officeDocument/2006/relationships/image" Target="../media/image16.jpeg"/><Relationship Id="rId9" Type="http://schemas.openxmlformats.org/officeDocument/2006/relationships/image" Target="../media/image21.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0.jpeg"/><Relationship Id="rId13" Type="http://schemas.openxmlformats.org/officeDocument/2006/relationships/image" Target="../media/image35.jpeg"/><Relationship Id="rId3" Type="http://schemas.openxmlformats.org/officeDocument/2006/relationships/image" Target="../media/image25.jpeg"/><Relationship Id="rId7" Type="http://schemas.openxmlformats.org/officeDocument/2006/relationships/image" Target="../media/image29.jpeg"/><Relationship Id="rId12" Type="http://schemas.openxmlformats.org/officeDocument/2006/relationships/image" Target="../media/image34.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28.jpeg"/><Relationship Id="rId11" Type="http://schemas.openxmlformats.org/officeDocument/2006/relationships/image" Target="../media/image33.jpeg"/><Relationship Id="rId5" Type="http://schemas.openxmlformats.org/officeDocument/2006/relationships/image" Target="../media/image27.jpeg"/><Relationship Id="rId10" Type="http://schemas.openxmlformats.org/officeDocument/2006/relationships/image" Target="../media/image32.jpeg"/><Relationship Id="rId4" Type="http://schemas.openxmlformats.org/officeDocument/2006/relationships/image" Target="../media/image26.jpeg"/><Relationship Id="rId9" Type="http://schemas.openxmlformats.org/officeDocument/2006/relationships/image" Target="../media/image31.jpeg"/><Relationship Id="rId14" Type="http://schemas.openxmlformats.org/officeDocument/2006/relationships/image" Target="../media/image36.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2.jpeg"/><Relationship Id="rId13" Type="http://schemas.openxmlformats.org/officeDocument/2006/relationships/image" Target="../media/image47.jpeg"/><Relationship Id="rId3" Type="http://schemas.openxmlformats.org/officeDocument/2006/relationships/image" Target="../media/image37.jpeg"/><Relationship Id="rId7" Type="http://schemas.openxmlformats.org/officeDocument/2006/relationships/image" Target="../media/image41.jpeg"/><Relationship Id="rId12" Type="http://schemas.openxmlformats.org/officeDocument/2006/relationships/image" Target="../media/image46.jpeg"/><Relationship Id="rId2" Type="http://schemas.openxmlformats.org/officeDocument/2006/relationships/image" Target="../media/image8.png"/><Relationship Id="rId16" Type="http://schemas.openxmlformats.org/officeDocument/2006/relationships/image" Target="../media/image50.jpeg"/><Relationship Id="rId1" Type="http://schemas.openxmlformats.org/officeDocument/2006/relationships/image" Target="../media/image7.jpeg"/><Relationship Id="rId6" Type="http://schemas.openxmlformats.org/officeDocument/2006/relationships/image" Target="../media/image40.jpeg"/><Relationship Id="rId11" Type="http://schemas.openxmlformats.org/officeDocument/2006/relationships/image" Target="../media/image45.jpeg"/><Relationship Id="rId5" Type="http://schemas.openxmlformats.org/officeDocument/2006/relationships/image" Target="../media/image39.jpeg"/><Relationship Id="rId15" Type="http://schemas.openxmlformats.org/officeDocument/2006/relationships/image" Target="../media/image49.jpeg"/><Relationship Id="rId10" Type="http://schemas.openxmlformats.org/officeDocument/2006/relationships/image" Target="../media/image44.jpeg"/><Relationship Id="rId4" Type="http://schemas.openxmlformats.org/officeDocument/2006/relationships/image" Target="../media/image38.jpeg"/><Relationship Id="rId9" Type="http://schemas.openxmlformats.org/officeDocument/2006/relationships/image" Target="../media/image43.jpeg"/><Relationship Id="rId14" Type="http://schemas.openxmlformats.org/officeDocument/2006/relationships/image" Target="../media/image48.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61.jpeg"/><Relationship Id="rId18" Type="http://schemas.openxmlformats.org/officeDocument/2006/relationships/image" Target="../media/image66.jpeg"/><Relationship Id="rId26" Type="http://schemas.openxmlformats.org/officeDocument/2006/relationships/image" Target="../media/image74.jpeg"/><Relationship Id="rId21" Type="http://schemas.openxmlformats.org/officeDocument/2006/relationships/image" Target="../media/image69.jpeg"/><Relationship Id="rId34" Type="http://schemas.openxmlformats.org/officeDocument/2006/relationships/image" Target="../media/image82.jpeg"/><Relationship Id="rId7" Type="http://schemas.openxmlformats.org/officeDocument/2006/relationships/image" Target="../media/image55.jpeg"/><Relationship Id="rId12" Type="http://schemas.openxmlformats.org/officeDocument/2006/relationships/image" Target="../media/image60.jpeg"/><Relationship Id="rId17" Type="http://schemas.openxmlformats.org/officeDocument/2006/relationships/image" Target="../media/image65.jpeg"/><Relationship Id="rId25" Type="http://schemas.openxmlformats.org/officeDocument/2006/relationships/image" Target="../media/image73.jpeg"/><Relationship Id="rId33" Type="http://schemas.openxmlformats.org/officeDocument/2006/relationships/image" Target="../media/image81.jpeg"/><Relationship Id="rId2" Type="http://schemas.openxmlformats.org/officeDocument/2006/relationships/image" Target="../media/image8.png"/><Relationship Id="rId16" Type="http://schemas.openxmlformats.org/officeDocument/2006/relationships/image" Target="../media/image64.jpeg"/><Relationship Id="rId20" Type="http://schemas.openxmlformats.org/officeDocument/2006/relationships/image" Target="../media/image68.jpeg"/><Relationship Id="rId29" Type="http://schemas.openxmlformats.org/officeDocument/2006/relationships/image" Target="../media/image77.jpeg"/><Relationship Id="rId1" Type="http://schemas.openxmlformats.org/officeDocument/2006/relationships/image" Target="../media/image7.jpeg"/><Relationship Id="rId6" Type="http://schemas.openxmlformats.org/officeDocument/2006/relationships/image" Target="../media/image54.jpeg"/><Relationship Id="rId11" Type="http://schemas.openxmlformats.org/officeDocument/2006/relationships/image" Target="../media/image59.jpeg"/><Relationship Id="rId24" Type="http://schemas.openxmlformats.org/officeDocument/2006/relationships/image" Target="../media/image72.jpeg"/><Relationship Id="rId32" Type="http://schemas.openxmlformats.org/officeDocument/2006/relationships/image" Target="../media/image80.jpeg"/><Relationship Id="rId37" Type="http://schemas.openxmlformats.org/officeDocument/2006/relationships/image" Target="../media/image85.jpeg"/><Relationship Id="rId5" Type="http://schemas.openxmlformats.org/officeDocument/2006/relationships/image" Target="../media/image53.jpeg"/><Relationship Id="rId15" Type="http://schemas.openxmlformats.org/officeDocument/2006/relationships/image" Target="../media/image63.jpeg"/><Relationship Id="rId23" Type="http://schemas.openxmlformats.org/officeDocument/2006/relationships/image" Target="../media/image71.jpeg"/><Relationship Id="rId28" Type="http://schemas.openxmlformats.org/officeDocument/2006/relationships/image" Target="../media/image76.jpeg"/><Relationship Id="rId36" Type="http://schemas.openxmlformats.org/officeDocument/2006/relationships/image" Target="../media/image84.jpeg"/><Relationship Id="rId10" Type="http://schemas.openxmlformats.org/officeDocument/2006/relationships/image" Target="../media/image58.jpeg"/><Relationship Id="rId19" Type="http://schemas.openxmlformats.org/officeDocument/2006/relationships/image" Target="../media/image67.jpeg"/><Relationship Id="rId31" Type="http://schemas.openxmlformats.org/officeDocument/2006/relationships/image" Target="../media/image79.jpeg"/><Relationship Id="rId4" Type="http://schemas.openxmlformats.org/officeDocument/2006/relationships/image" Target="../media/image52.jpeg"/><Relationship Id="rId9" Type="http://schemas.openxmlformats.org/officeDocument/2006/relationships/image" Target="../media/image57.jpeg"/><Relationship Id="rId14" Type="http://schemas.openxmlformats.org/officeDocument/2006/relationships/image" Target="../media/image62.jpeg"/><Relationship Id="rId22" Type="http://schemas.openxmlformats.org/officeDocument/2006/relationships/image" Target="../media/image70.jpeg"/><Relationship Id="rId27" Type="http://schemas.openxmlformats.org/officeDocument/2006/relationships/image" Target="../media/image75.jpeg"/><Relationship Id="rId30" Type="http://schemas.openxmlformats.org/officeDocument/2006/relationships/image" Target="../media/image78.jpeg"/><Relationship Id="rId35" Type="http://schemas.openxmlformats.org/officeDocument/2006/relationships/image" Target="../media/image83.jpeg"/><Relationship Id="rId8" Type="http://schemas.openxmlformats.org/officeDocument/2006/relationships/image" Target="../media/image56.jpeg"/><Relationship Id="rId3" Type="http://schemas.openxmlformats.org/officeDocument/2006/relationships/image" Target="../media/image51.jpeg"/></Relationships>
</file>

<file path=xl/drawings/_rels/drawing8.xml.rels><?xml version="1.0" encoding="UTF-8" standalone="yes"?>
<Relationships xmlns="http://schemas.openxmlformats.org/package/2006/relationships"><Relationship Id="rId8" Type="http://schemas.openxmlformats.org/officeDocument/2006/relationships/image" Target="../media/image91.jpeg"/><Relationship Id="rId13" Type="http://schemas.openxmlformats.org/officeDocument/2006/relationships/image" Target="../media/image96.jpeg"/><Relationship Id="rId3" Type="http://schemas.openxmlformats.org/officeDocument/2006/relationships/image" Target="../media/image86.jpeg"/><Relationship Id="rId7" Type="http://schemas.openxmlformats.org/officeDocument/2006/relationships/image" Target="../media/image90.jpeg"/><Relationship Id="rId12" Type="http://schemas.openxmlformats.org/officeDocument/2006/relationships/image" Target="../media/image95.jpeg"/><Relationship Id="rId2" Type="http://schemas.openxmlformats.org/officeDocument/2006/relationships/image" Target="../media/image14.png"/><Relationship Id="rId1" Type="http://schemas.openxmlformats.org/officeDocument/2006/relationships/image" Target="../media/image7.jpeg"/><Relationship Id="rId6" Type="http://schemas.openxmlformats.org/officeDocument/2006/relationships/image" Target="../media/image89.jpeg"/><Relationship Id="rId11" Type="http://schemas.openxmlformats.org/officeDocument/2006/relationships/image" Target="../media/image94.jpeg"/><Relationship Id="rId5" Type="http://schemas.openxmlformats.org/officeDocument/2006/relationships/image" Target="../media/image88.jpeg"/><Relationship Id="rId10" Type="http://schemas.openxmlformats.org/officeDocument/2006/relationships/image" Target="../media/image93.jpeg"/><Relationship Id="rId4" Type="http://schemas.openxmlformats.org/officeDocument/2006/relationships/image" Target="../media/image87.jpeg"/><Relationship Id="rId9" Type="http://schemas.openxmlformats.org/officeDocument/2006/relationships/image" Target="../media/image92.jpeg"/><Relationship Id="rId14" Type="http://schemas.openxmlformats.org/officeDocument/2006/relationships/image" Target="../media/image97.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04.jpeg"/><Relationship Id="rId13" Type="http://schemas.openxmlformats.org/officeDocument/2006/relationships/image" Target="../media/image109.jpeg"/><Relationship Id="rId3" Type="http://schemas.openxmlformats.org/officeDocument/2006/relationships/image" Target="../media/image99.jpeg"/><Relationship Id="rId7" Type="http://schemas.openxmlformats.org/officeDocument/2006/relationships/image" Target="../media/image103.jpeg"/><Relationship Id="rId12" Type="http://schemas.openxmlformats.org/officeDocument/2006/relationships/image" Target="../media/image108.jpeg"/><Relationship Id="rId2" Type="http://schemas.openxmlformats.org/officeDocument/2006/relationships/image" Target="../media/image98.png"/><Relationship Id="rId16" Type="http://schemas.openxmlformats.org/officeDocument/2006/relationships/image" Target="../media/image112.jpeg"/><Relationship Id="rId1" Type="http://schemas.openxmlformats.org/officeDocument/2006/relationships/image" Target="../media/image7.jpeg"/><Relationship Id="rId6" Type="http://schemas.openxmlformats.org/officeDocument/2006/relationships/image" Target="../media/image102.jpeg"/><Relationship Id="rId11" Type="http://schemas.openxmlformats.org/officeDocument/2006/relationships/image" Target="../media/image107.png"/><Relationship Id="rId5" Type="http://schemas.openxmlformats.org/officeDocument/2006/relationships/image" Target="../media/image101.jpeg"/><Relationship Id="rId15" Type="http://schemas.openxmlformats.org/officeDocument/2006/relationships/image" Target="../media/image111.jpeg"/><Relationship Id="rId10" Type="http://schemas.openxmlformats.org/officeDocument/2006/relationships/image" Target="../media/image106.jpeg"/><Relationship Id="rId4" Type="http://schemas.openxmlformats.org/officeDocument/2006/relationships/image" Target="../media/image100.jpeg"/><Relationship Id="rId9" Type="http://schemas.openxmlformats.org/officeDocument/2006/relationships/image" Target="../media/image105.jpeg"/><Relationship Id="rId14" Type="http://schemas.openxmlformats.org/officeDocument/2006/relationships/image" Target="../media/image110.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118.jpeg"/><Relationship Id="rId13" Type="http://schemas.openxmlformats.org/officeDocument/2006/relationships/image" Target="../media/image123.jpeg"/><Relationship Id="rId18" Type="http://schemas.openxmlformats.org/officeDocument/2006/relationships/image" Target="../media/image128.jpeg"/><Relationship Id="rId26" Type="http://schemas.openxmlformats.org/officeDocument/2006/relationships/image" Target="../media/image136.jpeg"/><Relationship Id="rId3" Type="http://schemas.openxmlformats.org/officeDocument/2006/relationships/image" Target="../media/image113.jpeg"/><Relationship Id="rId21" Type="http://schemas.openxmlformats.org/officeDocument/2006/relationships/image" Target="../media/image131.jpeg"/><Relationship Id="rId7" Type="http://schemas.openxmlformats.org/officeDocument/2006/relationships/image" Target="../media/image117.jpeg"/><Relationship Id="rId12" Type="http://schemas.openxmlformats.org/officeDocument/2006/relationships/image" Target="../media/image122.jpeg"/><Relationship Id="rId17" Type="http://schemas.openxmlformats.org/officeDocument/2006/relationships/image" Target="../media/image127.jpeg"/><Relationship Id="rId25" Type="http://schemas.openxmlformats.org/officeDocument/2006/relationships/image" Target="../media/image135.jpeg"/><Relationship Id="rId2" Type="http://schemas.openxmlformats.org/officeDocument/2006/relationships/image" Target="../media/image98.png"/><Relationship Id="rId16" Type="http://schemas.openxmlformats.org/officeDocument/2006/relationships/image" Target="../media/image126.jpeg"/><Relationship Id="rId20" Type="http://schemas.openxmlformats.org/officeDocument/2006/relationships/image" Target="../media/image130.jpeg"/><Relationship Id="rId29" Type="http://schemas.openxmlformats.org/officeDocument/2006/relationships/image" Target="../media/image139.jpeg"/><Relationship Id="rId1" Type="http://schemas.openxmlformats.org/officeDocument/2006/relationships/image" Target="../media/image7.jpeg"/><Relationship Id="rId6" Type="http://schemas.openxmlformats.org/officeDocument/2006/relationships/image" Target="../media/image116.jpeg"/><Relationship Id="rId11" Type="http://schemas.openxmlformats.org/officeDocument/2006/relationships/image" Target="../media/image121.jpeg"/><Relationship Id="rId24" Type="http://schemas.openxmlformats.org/officeDocument/2006/relationships/image" Target="../media/image134.jpeg"/><Relationship Id="rId5" Type="http://schemas.openxmlformats.org/officeDocument/2006/relationships/image" Target="../media/image115.jpeg"/><Relationship Id="rId15" Type="http://schemas.openxmlformats.org/officeDocument/2006/relationships/image" Target="../media/image125.jpeg"/><Relationship Id="rId23" Type="http://schemas.openxmlformats.org/officeDocument/2006/relationships/image" Target="../media/image133.jpeg"/><Relationship Id="rId28" Type="http://schemas.openxmlformats.org/officeDocument/2006/relationships/image" Target="../media/image138.jpeg"/><Relationship Id="rId10" Type="http://schemas.openxmlformats.org/officeDocument/2006/relationships/image" Target="../media/image120.jpeg"/><Relationship Id="rId19" Type="http://schemas.openxmlformats.org/officeDocument/2006/relationships/image" Target="../media/image129.jpeg"/><Relationship Id="rId31" Type="http://schemas.openxmlformats.org/officeDocument/2006/relationships/image" Target="../media/image141.jpeg"/><Relationship Id="rId4" Type="http://schemas.openxmlformats.org/officeDocument/2006/relationships/image" Target="../media/image114.jpeg"/><Relationship Id="rId9" Type="http://schemas.openxmlformats.org/officeDocument/2006/relationships/image" Target="../media/image119.jpeg"/><Relationship Id="rId14" Type="http://schemas.openxmlformats.org/officeDocument/2006/relationships/image" Target="../media/image124.jpeg"/><Relationship Id="rId22" Type="http://schemas.openxmlformats.org/officeDocument/2006/relationships/image" Target="../media/image132.jpeg"/><Relationship Id="rId27" Type="http://schemas.openxmlformats.org/officeDocument/2006/relationships/image" Target="../media/image137.jpeg"/><Relationship Id="rId30" Type="http://schemas.openxmlformats.org/officeDocument/2006/relationships/image" Target="../media/image140.jpeg"/></Relationships>
</file>

<file path=xl/drawings/drawing1.xml><?xml version="1.0" encoding="utf-8"?>
<xdr:wsDr xmlns:xdr="http://schemas.openxmlformats.org/drawingml/2006/spreadsheetDrawing" xmlns:a="http://schemas.openxmlformats.org/drawingml/2006/main">
  <xdr:twoCellAnchor>
    <xdr:from>
      <xdr:col>12</xdr:col>
      <xdr:colOff>11905</xdr:colOff>
      <xdr:row>231</xdr:row>
      <xdr:rowOff>0</xdr:rowOff>
    </xdr:from>
    <xdr:to>
      <xdr:col>19</xdr:col>
      <xdr:colOff>1142999</xdr:colOff>
      <xdr:row>239</xdr:row>
      <xdr:rowOff>428625</xdr:rowOff>
    </xdr:to>
    <xdr:graphicFrame macro="">
      <xdr:nvGraphicFramePr>
        <xdr:cNvPr id="3" name="Gráfico 2">
          <a:extLst>
            <a:ext uri="{FF2B5EF4-FFF2-40B4-BE49-F238E27FC236}">
              <a16:creationId xmlns=""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156</xdr:row>
      <xdr:rowOff>44223</xdr:rowOff>
    </xdr:from>
    <xdr:to>
      <xdr:col>19</xdr:col>
      <xdr:colOff>1143000</xdr:colOff>
      <xdr:row>163</xdr:row>
      <xdr:rowOff>231320</xdr:rowOff>
    </xdr:to>
    <xdr:graphicFrame macro="">
      <xdr:nvGraphicFramePr>
        <xdr:cNvPr id="4" name="Gráfico 5">
          <a:extLst>
            <a:ext uri="{FF2B5EF4-FFF2-40B4-BE49-F238E27FC236}">
              <a16:creationId xmlns=""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196</xdr:row>
      <xdr:rowOff>83127</xdr:rowOff>
    </xdr:from>
    <xdr:to>
      <xdr:col>19</xdr:col>
      <xdr:colOff>1166812</xdr:colOff>
      <xdr:row>202</xdr:row>
      <xdr:rowOff>193965</xdr:rowOff>
    </xdr:to>
    <xdr:graphicFrame macro="">
      <xdr:nvGraphicFramePr>
        <xdr:cNvPr id="5" name="Gráfico 6">
          <a:extLst>
            <a:ext uri="{FF2B5EF4-FFF2-40B4-BE49-F238E27FC236}">
              <a16:creationId xmlns=""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246</xdr:row>
      <xdr:rowOff>23813</xdr:rowOff>
    </xdr:from>
    <xdr:to>
      <xdr:col>19</xdr:col>
      <xdr:colOff>1095376</xdr:colOff>
      <xdr:row>253</xdr:row>
      <xdr:rowOff>285750</xdr:rowOff>
    </xdr:to>
    <xdr:graphicFrame macro="">
      <xdr:nvGraphicFramePr>
        <xdr:cNvPr id="6" name="Gráfico 7">
          <a:extLst>
            <a:ext uri="{FF2B5EF4-FFF2-40B4-BE49-F238E27FC236}">
              <a16:creationId xmlns=""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266</xdr:row>
      <xdr:rowOff>0</xdr:rowOff>
    </xdr:from>
    <xdr:to>
      <xdr:col>19</xdr:col>
      <xdr:colOff>1131094</xdr:colOff>
      <xdr:row>273</xdr:row>
      <xdr:rowOff>11906</xdr:rowOff>
    </xdr:to>
    <xdr:graphicFrame macro="">
      <xdr:nvGraphicFramePr>
        <xdr:cNvPr id="7" name="Gráfico 8">
          <a:extLst>
            <a:ext uri="{FF2B5EF4-FFF2-40B4-BE49-F238E27FC236}">
              <a16:creationId xmlns=""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141</xdr:row>
      <xdr:rowOff>269875</xdr:rowOff>
    </xdr:from>
    <xdr:to>
      <xdr:col>19</xdr:col>
      <xdr:colOff>1188736</xdr:colOff>
      <xdr:row>153</xdr:row>
      <xdr:rowOff>147411</xdr:rowOff>
    </xdr:to>
    <xdr:graphicFrame macro="">
      <xdr:nvGraphicFramePr>
        <xdr:cNvPr id="9" name="Gráfico 8">
          <a:extLst>
            <a:ext uri="{FF2B5EF4-FFF2-40B4-BE49-F238E27FC236}">
              <a16:creationId xmlns=""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716280</xdr:colOff>
      <xdr:row>360</xdr:row>
      <xdr:rowOff>152400</xdr:rowOff>
    </xdr:from>
    <xdr:to>
      <xdr:col>17</xdr:col>
      <xdr:colOff>144780</xdr:colOff>
      <xdr:row>360</xdr:row>
      <xdr:rowOff>2057400</xdr:rowOff>
    </xdr:to>
    <xdr:pic>
      <xdr:nvPicPr>
        <xdr:cNvPr id="10" name="Imagen 9">
          <a:extLst>
            <a:ext uri="{FF2B5EF4-FFF2-40B4-BE49-F238E27FC236}">
              <a16:creationId xmlns="" xmlns:a16="http://schemas.microsoft.com/office/drawing/2014/main" id="{D40876AE-BE76-4EC6-8542-A54FB56DBF0A}"/>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5913120" y="415914840"/>
          <a:ext cx="9456420"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 xmlns:a16="http://schemas.microsoft.com/office/drawing/2014/main" id="{90F8E670-1C65-44BE-A5D0-D20BC004D34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 xmlns:a16="http://schemas.microsoft.com/office/drawing/2014/main" id="{65DE4E78-6F0E-4A27-BF00-13F216D97A7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455295" y="259080"/>
          <a:ext cx="619125" cy="466725"/>
        </a:xfrm>
        <a:prstGeom prst="rect">
          <a:avLst/>
        </a:prstGeom>
      </xdr:spPr>
    </xdr:pic>
    <xdr:clientData/>
  </xdr:oneCellAnchor>
  <xdr:twoCellAnchor editAs="oneCell">
    <xdr:from>
      <xdr:col>10</xdr:col>
      <xdr:colOff>113311</xdr:colOff>
      <xdr:row>1</xdr:row>
      <xdr:rowOff>117145</xdr:rowOff>
    </xdr:from>
    <xdr:to>
      <xdr:col>10</xdr:col>
      <xdr:colOff>977736</xdr:colOff>
      <xdr:row>3</xdr:row>
      <xdr:rowOff>146020</xdr:rowOff>
    </xdr:to>
    <xdr:pic>
      <xdr:nvPicPr>
        <xdr:cNvPr id="4" name="Imagen 3">
          <a:extLst>
            <a:ext uri="{FF2B5EF4-FFF2-40B4-BE49-F238E27FC236}">
              <a16:creationId xmlns="" xmlns:a16="http://schemas.microsoft.com/office/drawing/2014/main" id="{26DE44B4-14C0-484B-AE89-00A2BC49CA9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9325891" y="300025"/>
          <a:ext cx="864425" cy="638475"/>
        </a:xfrm>
        <a:prstGeom prst="rect">
          <a:avLst/>
        </a:prstGeom>
      </xdr:spPr>
    </xdr:pic>
    <xdr:clientData/>
  </xdr:twoCellAnchor>
  <xdr:twoCellAnchor editAs="oneCell">
    <xdr:from>
      <xdr:col>18</xdr:col>
      <xdr:colOff>161060</xdr:colOff>
      <xdr:row>1</xdr:row>
      <xdr:rowOff>81396</xdr:rowOff>
    </xdr:from>
    <xdr:to>
      <xdr:col>18</xdr:col>
      <xdr:colOff>1003705</xdr:colOff>
      <xdr:row>3</xdr:row>
      <xdr:rowOff>148071</xdr:rowOff>
    </xdr:to>
    <xdr:pic>
      <xdr:nvPicPr>
        <xdr:cNvPr id="5" name="3 Imagen">
          <a:extLst>
            <a:ext uri="{FF2B5EF4-FFF2-40B4-BE49-F238E27FC236}">
              <a16:creationId xmlns="" xmlns:a16="http://schemas.microsoft.com/office/drawing/2014/main" id="{FBDF9A07-B2F5-4C26-BAFB-AA962EE411D8}"/>
            </a:ext>
          </a:extLst>
        </xdr:cNvPr>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6224020" y="264276"/>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 xmlns:a16="http://schemas.microsoft.com/office/drawing/2014/main" id="{BC88AC49-DAF3-4A3E-94AB-4BDB10900FE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 xmlns:a16="http://schemas.microsoft.com/office/drawing/2014/main" id="{0E3EBB6C-7A76-4FFC-BE19-E706ACCDAE0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944879" y="57151"/>
          <a:ext cx="714375" cy="247649"/>
        </a:xfrm>
        <a:prstGeom prst="rect">
          <a:avLst/>
        </a:prstGeom>
      </xdr:spPr>
    </xdr:pic>
    <xdr:clientData/>
  </xdr:oneCellAnchor>
  <xdr:twoCellAnchor editAs="oneCell">
    <xdr:from>
      <xdr:col>1</xdr:col>
      <xdr:colOff>508824</xdr:colOff>
      <xdr:row>5</xdr:row>
      <xdr:rowOff>36532</xdr:rowOff>
    </xdr:from>
    <xdr:to>
      <xdr:col>6</xdr:col>
      <xdr:colOff>298824</xdr:colOff>
      <xdr:row>18</xdr:row>
      <xdr:rowOff>138156</xdr:rowOff>
    </xdr:to>
    <xdr:pic>
      <xdr:nvPicPr>
        <xdr:cNvPr id="4" name="Imagen 3">
          <a:extLst>
            <a:ext uri="{FF2B5EF4-FFF2-40B4-BE49-F238E27FC236}">
              <a16:creationId xmlns="" xmlns:a16="http://schemas.microsoft.com/office/drawing/2014/main" id="{0AF19F46-32ED-4D32-8BD7-DED21A6433D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301304" y="1560532"/>
          <a:ext cx="3752400" cy="2677184"/>
        </a:xfrm>
        <a:prstGeom prst="rect">
          <a:avLst/>
        </a:prstGeom>
      </xdr:spPr>
    </xdr:pic>
    <xdr:clientData/>
  </xdr:twoCellAnchor>
  <xdr:twoCellAnchor editAs="oneCell">
    <xdr:from>
      <xdr:col>8</xdr:col>
      <xdr:colOff>74269</xdr:colOff>
      <xdr:row>21</xdr:row>
      <xdr:rowOff>120474</xdr:rowOff>
    </xdr:from>
    <xdr:to>
      <xdr:col>11</xdr:col>
      <xdr:colOff>892385</xdr:colOff>
      <xdr:row>34</xdr:row>
      <xdr:rowOff>379974</xdr:rowOff>
    </xdr:to>
    <xdr:pic>
      <xdr:nvPicPr>
        <xdr:cNvPr id="5" name="Imagen 4">
          <a:extLst>
            <a:ext uri="{FF2B5EF4-FFF2-40B4-BE49-F238E27FC236}">
              <a16:creationId xmlns="" xmlns:a16="http://schemas.microsoft.com/office/drawing/2014/main" id="{80D8ADDA-C81F-4294-9150-F11506F4940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6002629" y="5065854"/>
          <a:ext cx="3751816" cy="2728380"/>
        </a:xfrm>
        <a:prstGeom prst="rect">
          <a:avLst/>
        </a:prstGeom>
      </xdr:spPr>
    </xdr:pic>
    <xdr:clientData/>
  </xdr:twoCellAnchor>
  <xdr:twoCellAnchor editAs="oneCell">
    <xdr:from>
      <xdr:col>1</xdr:col>
      <xdr:colOff>576648</xdr:colOff>
      <xdr:row>21</xdr:row>
      <xdr:rowOff>133212</xdr:rowOff>
    </xdr:from>
    <xdr:to>
      <xdr:col>6</xdr:col>
      <xdr:colOff>510648</xdr:colOff>
      <xdr:row>34</xdr:row>
      <xdr:rowOff>461787</xdr:rowOff>
    </xdr:to>
    <xdr:pic>
      <xdr:nvPicPr>
        <xdr:cNvPr id="6" name="Imagen 5">
          <a:extLst>
            <a:ext uri="{FF2B5EF4-FFF2-40B4-BE49-F238E27FC236}">
              <a16:creationId xmlns="" xmlns:a16="http://schemas.microsoft.com/office/drawing/2014/main" id="{FB375C4E-CF07-41ED-8A2B-D4DAF6767A0D}"/>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1369128" y="5078592"/>
          <a:ext cx="3896400" cy="2797455"/>
        </a:xfrm>
        <a:prstGeom prst="rect">
          <a:avLst/>
        </a:prstGeom>
      </xdr:spPr>
    </xdr:pic>
    <xdr:clientData/>
  </xdr:twoCellAnchor>
  <xdr:twoCellAnchor editAs="oneCell">
    <xdr:from>
      <xdr:col>8</xdr:col>
      <xdr:colOff>175560</xdr:colOff>
      <xdr:row>5</xdr:row>
      <xdr:rowOff>115429</xdr:rowOff>
    </xdr:from>
    <xdr:to>
      <xdr:col>11</xdr:col>
      <xdr:colOff>845873</xdr:colOff>
      <xdr:row>18</xdr:row>
      <xdr:rowOff>147866</xdr:rowOff>
    </xdr:to>
    <xdr:pic>
      <xdr:nvPicPr>
        <xdr:cNvPr id="7" name="Imagen 6">
          <a:extLst>
            <a:ext uri="{FF2B5EF4-FFF2-40B4-BE49-F238E27FC236}">
              <a16:creationId xmlns="" xmlns:a16="http://schemas.microsoft.com/office/drawing/2014/main" id="{2B0F04A5-EB94-4945-A603-EFC99CD9C9B7}"/>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6103920" y="1639429"/>
          <a:ext cx="3604013" cy="2607997"/>
        </a:xfrm>
        <a:prstGeom prst="rect">
          <a:avLst/>
        </a:prstGeom>
      </xdr:spPr>
    </xdr:pic>
    <xdr:clientData/>
  </xdr:twoCellAnchor>
  <xdr:oneCellAnchor>
    <xdr:from>
      <xdr:col>1</xdr:col>
      <xdr:colOff>479082</xdr:colOff>
      <xdr:row>37</xdr:row>
      <xdr:rowOff>96662</xdr:rowOff>
    </xdr:from>
    <xdr:ext cx="3651803" cy="2735999"/>
    <xdr:pic>
      <xdr:nvPicPr>
        <xdr:cNvPr id="8" name="Imagen 7">
          <a:extLst>
            <a:ext uri="{FF2B5EF4-FFF2-40B4-BE49-F238E27FC236}">
              <a16:creationId xmlns="" xmlns:a16="http://schemas.microsoft.com/office/drawing/2014/main" id="{DCD12814-0B1B-46E7-A85E-124980AB4FE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1271562" y="8646302"/>
          <a:ext cx="3651803" cy="2735999"/>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8</xdr:col>
      <xdr:colOff>797860</xdr:colOff>
      <xdr:row>5</xdr:row>
      <xdr:rowOff>73958</xdr:rowOff>
    </xdr:from>
    <xdr:to>
      <xdr:col>9</xdr:col>
      <xdr:colOff>718074</xdr:colOff>
      <xdr:row>18</xdr:row>
      <xdr:rowOff>100852</xdr:rowOff>
    </xdr:to>
    <xdr:pic>
      <xdr:nvPicPr>
        <xdr:cNvPr id="37" name="7 Imagen">
          <a:extLst>
            <a:ext uri="{FF2B5EF4-FFF2-40B4-BE49-F238E27FC236}">
              <a16:creationId xmlns="" xmlns:a16="http://schemas.microsoft.com/office/drawing/2014/main" id="{E16BCC87-C423-4757-B83F-1C37240406FA}"/>
            </a:ext>
          </a:extLst>
        </xdr:cNvPr>
        <xdr:cNvPicPr>
          <a:picLocks noChangeAspect="1"/>
        </xdr:cNvPicPr>
      </xdr:nvPicPr>
      <xdr:blipFill>
        <a:blip xmlns:r="http://schemas.openxmlformats.org/officeDocument/2006/relationships" r:embed="rId3"/>
        <a:stretch>
          <a:fillRect/>
        </a:stretch>
      </xdr:blipFill>
      <xdr:spPr>
        <a:xfrm>
          <a:off x="5342966" y="1499346"/>
          <a:ext cx="1462143" cy="2375647"/>
        </a:xfrm>
        <a:prstGeom prst="rect">
          <a:avLst/>
        </a:prstGeom>
      </xdr:spPr>
    </xdr:pic>
    <xdr:clientData/>
  </xdr:twoCellAnchor>
  <xdr:twoCellAnchor editAs="oneCell">
    <xdr:from>
      <xdr:col>3</xdr:col>
      <xdr:colOff>253255</xdr:colOff>
      <xdr:row>5</xdr:row>
      <xdr:rowOff>62753</xdr:rowOff>
    </xdr:from>
    <xdr:to>
      <xdr:col>5</xdr:col>
      <xdr:colOff>363968</xdr:colOff>
      <xdr:row>18</xdr:row>
      <xdr:rowOff>97267</xdr:rowOff>
    </xdr:to>
    <xdr:pic>
      <xdr:nvPicPr>
        <xdr:cNvPr id="38" name="8 Imagen">
          <a:extLst>
            <a:ext uri="{FF2B5EF4-FFF2-40B4-BE49-F238E27FC236}">
              <a16:creationId xmlns="" xmlns:a16="http://schemas.microsoft.com/office/drawing/2014/main" id="{9F8735CF-BB70-42E0-A2A9-27A5207F2001}"/>
            </a:ext>
          </a:extLst>
        </xdr:cNvPr>
        <xdr:cNvPicPr>
          <a:picLocks noChangeAspect="1"/>
        </xdr:cNvPicPr>
      </xdr:nvPicPr>
      <xdr:blipFill>
        <a:blip xmlns:r="http://schemas.openxmlformats.org/officeDocument/2006/relationships" r:embed="rId4"/>
        <a:stretch>
          <a:fillRect/>
        </a:stretch>
      </xdr:blipFill>
      <xdr:spPr>
        <a:xfrm>
          <a:off x="1400737" y="1488141"/>
          <a:ext cx="1446455" cy="2383267"/>
        </a:xfrm>
        <a:prstGeom prst="rect">
          <a:avLst/>
        </a:prstGeom>
      </xdr:spPr>
    </xdr:pic>
    <xdr:clientData/>
  </xdr:twoCellAnchor>
  <xdr:twoCellAnchor editAs="oneCell">
    <xdr:from>
      <xdr:col>2</xdr:col>
      <xdr:colOff>506507</xdr:colOff>
      <xdr:row>21</xdr:row>
      <xdr:rowOff>89646</xdr:rowOff>
    </xdr:from>
    <xdr:to>
      <xdr:col>5</xdr:col>
      <xdr:colOff>538331</xdr:colOff>
      <xdr:row>34</xdr:row>
      <xdr:rowOff>124160</xdr:rowOff>
    </xdr:to>
    <xdr:pic>
      <xdr:nvPicPr>
        <xdr:cNvPr id="39" name="11 Imagen">
          <a:extLst>
            <a:ext uri="{FF2B5EF4-FFF2-40B4-BE49-F238E27FC236}">
              <a16:creationId xmlns="" xmlns:a16="http://schemas.microsoft.com/office/drawing/2014/main" id="{DC9668E5-CA57-491C-9787-07E659E2C1E8}"/>
            </a:ext>
          </a:extLst>
        </xdr:cNvPr>
        <xdr:cNvPicPr>
          <a:picLocks noChangeAspect="1"/>
        </xdr:cNvPicPr>
      </xdr:nvPicPr>
      <xdr:blipFill>
        <a:blip xmlns:r="http://schemas.openxmlformats.org/officeDocument/2006/relationships" r:embed="rId5"/>
        <a:stretch>
          <a:fillRect/>
        </a:stretch>
      </xdr:blipFill>
      <xdr:spPr>
        <a:xfrm>
          <a:off x="1080248" y="4482352"/>
          <a:ext cx="1941307" cy="2383267"/>
        </a:xfrm>
        <a:prstGeom prst="rect">
          <a:avLst/>
        </a:prstGeom>
      </xdr:spPr>
    </xdr:pic>
    <xdr:clientData/>
  </xdr:twoCellAnchor>
  <xdr:twoCellAnchor editAs="oneCell">
    <xdr:from>
      <xdr:col>8</xdr:col>
      <xdr:colOff>777689</xdr:colOff>
      <xdr:row>21</xdr:row>
      <xdr:rowOff>85164</xdr:rowOff>
    </xdr:from>
    <xdr:to>
      <xdr:col>10</xdr:col>
      <xdr:colOff>305249</xdr:colOff>
      <xdr:row>34</xdr:row>
      <xdr:rowOff>119678</xdr:rowOff>
    </xdr:to>
    <xdr:pic>
      <xdr:nvPicPr>
        <xdr:cNvPr id="40" name="14 Imagen">
          <a:extLst>
            <a:ext uri="{FF2B5EF4-FFF2-40B4-BE49-F238E27FC236}">
              <a16:creationId xmlns="" xmlns:a16="http://schemas.microsoft.com/office/drawing/2014/main" id="{EF645AC0-7A9A-459B-92EB-18AC36F7B654}"/>
            </a:ext>
          </a:extLst>
        </xdr:cNvPr>
        <xdr:cNvPicPr>
          <a:picLocks noChangeAspect="1"/>
        </xdr:cNvPicPr>
      </xdr:nvPicPr>
      <xdr:blipFill>
        <a:blip xmlns:r="http://schemas.openxmlformats.org/officeDocument/2006/relationships" r:embed="rId6"/>
        <a:stretch>
          <a:fillRect/>
        </a:stretch>
      </xdr:blipFill>
      <xdr:spPr>
        <a:xfrm>
          <a:off x="5322795" y="4477870"/>
          <a:ext cx="1956995" cy="2383267"/>
        </a:xfrm>
        <a:prstGeom prst="rect">
          <a:avLst/>
        </a:prstGeom>
      </xdr:spPr>
    </xdr:pic>
    <xdr:clientData/>
  </xdr:twoCellAnchor>
  <xdr:twoCellAnchor editAs="oneCell">
    <xdr:from>
      <xdr:col>1</xdr:col>
      <xdr:colOff>161365</xdr:colOff>
      <xdr:row>37</xdr:row>
      <xdr:rowOff>56028</xdr:rowOff>
    </xdr:from>
    <xdr:to>
      <xdr:col>6</xdr:col>
      <xdr:colOff>549986</xdr:colOff>
      <xdr:row>50</xdr:row>
      <xdr:rowOff>108472</xdr:rowOff>
    </xdr:to>
    <xdr:pic>
      <xdr:nvPicPr>
        <xdr:cNvPr id="41" name="17 Imagen">
          <a:extLst>
            <a:ext uri="{FF2B5EF4-FFF2-40B4-BE49-F238E27FC236}">
              <a16:creationId xmlns="" xmlns:a16="http://schemas.microsoft.com/office/drawing/2014/main" id="{218D995E-93F9-40BA-AC1B-96F270609ED4}"/>
            </a:ext>
          </a:extLst>
        </xdr:cNvPr>
        <xdr:cNvPicPr>
          <a:picLocks noChangeAspect="1"/>
        </xdr:cNvPicPr>
      </xdr:nvPicPr>
      <xdr:blipFill>
        <a:blip xmlns:r="http://schemas.openxmlformats.org/officeDocument/2006/relationships" r:embed="rId7"/>
        <a:stretch>
          <a:fillRect/>
        </a:stretch>
      </xdr:blipFill>
      <xdr:spPr>
        <a:xfrm>
          <a:off x="412377" y="7595346"/>
          <a:ext cx="3445585" cy="2383267"/>
        </a:xfrm>
        <a:prstGeom prst="rect">
          <a:avLst/>
        </a:prstGeom>
      </xdr:spPr>
    </xdr:pic>
    <xdr:clientData/>
  </xdr:twoCellAnchor>
  <xdr:twoCellAnchor editAs="oneCell">
    <xdr:from>
      <xdr:col>7</xdr:col>
      <xdr:colOff>560296</xdr:colOff>
      <xdr:row>37</xdr:row>
      <xdr:rowOff>71717</xdr:rowOff>
    </xdr:from>
    <xdr:to>
      <xdr:col>11</xdr:col>
      <xdr:colOff>52445</xdr:colOff>
      <xdr:row>50</xdr:row>
      <xdr:rowOff>124161</xdr:rowOff>
    </xdr:to>
    <xdr:pic>
      <xdr:nvPicPr>
        <xdr:cNvPr id="42" name="26 Imagen">
          <a:extLst>
            <a:ext uri="{FF2B5EF4-FFF2-40B4-BE49-F238E27FC236}">
              <a16:creationId xmlns="" xmlns:a16="http://schemas.microsoft.com/office/drawing/2014/main" id="{90B994F8-B1D6-4500-8F4D-A3408FAEF703}"/>
            </a:ext>
          </a:extLst>
        </xdr:cNvPr>
        <xdr:cNvPicPr>
          <a:picLocks noChangeAspect="1"/>
        </xdr:cNvPicPr>
      </xdr:nvPicPr>
      <xdr:blipFill>
        <a:blip xmlns:r="http://schemas.openxmlformats.org/officeDocument/2006/relationships" r:embed="rId8"/>
        <a:stretch>
          <a:fillRect/>
        </a:stretch>
      </xdr:blipFill>
      <xdr:spPr>
        <a:xfrm>
          <a:off x="4522696" y="7611035"/>
          <a:ext cx="3427655" cy="2383267"/>
        </a:xfrm>
        <a:prstGeom prst="rect">
          <a:avLst/>
        </a:prstGeom>
      </xdr:spPr>
    </xdr:pic>
    <xdr:clientData/>
  </xdr:twoCellAnchor>
  <xdr:twoCellAnchor editAs="oneCell">
    <xdr:from>
      <xdr:col>1</xdr:col>
      <xdr:colOff>116541</xdr:colOff>
      <xdr:row>69</xdr:row>
      <xdr:rowOff>31253</xdr:rowOff>
    </xdr:from>
    <xdr:to>
      <xdr:col>6</xdr:col>
      <xdr:colOff>555464</xdr:colOff>
      <xdr:row>82</xdr:row>
      <xdr:rowOff>157879</xdr:rowOff>
    </xdr:to>
    <xdr:pic>
      <xdr:nvPicPr>
        <xdr:cNvPr id="43" name="Imagen 42">
          <a:extLst>
            <a:ext uri="{FF2B5EF4-FFF2-40B4-BE49-F238E27FC236}">
              <a16:creationId xmlns="" xmlns:a16="http://schemas.microsoft.com/office/drawing/2014/main" id="{32C2E12B-49E8-4242-BD01-C10D4B3A9B7C}"/>
            </a:ext>
          </a:extLst>
        </xdr:cNvPr>
        <xdr:cNvPicPr>
          <a:picLocks noChangeAspect="1"/>
        </xdr:cNvPicPr>
      </xdr:nvPicPr>
      <xdr:blipFill>
        <a:blip xmlns:r="http://schemas.openxmlformats.org/officeDocument/2006/relationships" r:embed="rId9"/>
        <a:stretch>
          <a:fillRect/>
        </a:stretch>
      </xdr:blipFill>
      <xdr:spPr>
        <a:xfrm>
          <a:off x="367553" y="13684500"/>
          <a:ext cx="3495887" cy="2457450"/>
        </a:xfrm>
        <a:prstGeom prst="rect">
          <a:avLst/>
        </a:prstGeom>
      </xdr:spPr>
    </xdr:pic>
    <xdr:clientData/>
  </xdr:twoCellAnchor>
  <xdr:twoCellAnchor editAs="oneCell">
    <xdr:from>
      <xdr:col>7</xdr:col>
      <xdr:colOff>558551</xdr:colOff>
      <xdr:row>69</xdr:row>
      <xdr:rowOff>25525</xdr:rowOff>
    </xdr:from>
    <xdr:to>
      <xdr:col>11</xdr:col>
      <xdr:colOff>114698</xdr:colOff>
      <xdr:row>82</xdr:row>
      <xdr:rowOff>152151</xdr:rowOff>
    </xdr:to>
    <xdr:pic>
      <xdr:nvPicPr>
        <xdr:cNvPr id="44" name="Imagen 43">
          <a:extLst>
            <a:ext uri="{FF2B5EF4-FFF2-40B4-BE49-F238E27FC236}">
              <a16:creationId xmlns="" xmlns:a16="http://schemas.microsoft.com/office/drawing/2014/main" id="{7D70468F-24F0-4A88-AA5E-4896957A248D}"/>
            </a:ext>
          </a:extLst>
        </xdr:cNvPr>
        <xdr:cNvPicPr>
          <a:picLocks noChangeAspect="1"/>
        </xdr:cNvPicPr>
      </xdr:nvPicPr>
      <xdr:blipFill>
        <a:blip xmlns:r="http://schemas.openxmlformats.org/officeDocument/2006/relationships" r:embed="rId10"/>
        <a:stretch>
          <a:fillRect/>
        </a:stretch>
      </xdr:blipFill>
      <xdr:spPr>
        <a:xfrm>
          <a:off x="4520951" y="13678772"/>
          <a:ext cx="3491653" cy="2457450"/>
        </a:xfrm>
        <a:prstGeom prst="rect">
          <a:avLst/>
        </a:prstGeom>
      </xdr:spPr>
    </xdr:pic>
    <xdr:clientData/>
  </xdr:twoCellAnchor>
  <xdr:twoCellAnchor editAs="oneCell">
    <xdr:from>
      <xdr:col>2</xdr:col>
      <xdr:colOff>497044</xdr:colOff>
      <xdr:row>53</xdr:row>
      <xdr:rowOff>17929</xdr:rowOff>
    </xdr:from>
    <xdr:to>
      <xdr:col>5</xdr:col>
      <xdr:colOff>537882</xdr:colOff>
      <xdr:row>66</xdr:row>
      <xdr:rowOff>123488</xdr:rowOff>
    </xdr:to>
    <xdr:pic>
      <xdr:nvPicPr>
        <xdr:cNvPr id="45" name="Imagen 44">
          <a:extLst>
            <a:ext uri="{FF2B5EF4-FFF2-40B4-BE49-F238E27FC236}">
              <a16:creationId xmlns="" xmlns:a16="http://schemas.microsoft.com/office/drawing/2014/main" id="{D0873739-0888-42CC-B65B-DF3DBEFB022B}"/>
            </a:ext>
          </a:extLst>
        </xdr:cNvPr>
        <xdr:cNvPicPr>
          <a:picLocks noChangeAspect="1"/>
        </xdr:cNvPicPr>
      </xdr:nvPicPr>
      <xdr:blipFill>
        <a:blip xmlns:r="http://schemas.openxmlformats.org/officeDocument/2006/relationships" r:embed="rId11"/>
        <a:stretch>
          <a:fillRect/>
        </a:stretch>
      </xdr:blipFill>
      <xdr:spPr>
        <a:xfrm>
          <a:off x="1070785" y="10560423"/>
          <a:ext cx="1950321" cy="2436383"/>
        </a:xfrm>
        <a:prstGeom prst="rect">
          <a:avLst/>
        </a:prstGeom>
      </xdr:spPr>
    </xdr:pic>
    <xdr:clientData/>
  </xdr:twoCellAnchor>
  <xdr:twoCellAnchor editAs="oneCell">
    <xdr:from>
      <xdr:col>8</xdr:col>
      <xdr:colOff>640479</xdr:colOff>
      <xdr:row>53</xdr:row>
      <xdr:rowOff>26894</xdr:rowOff>
    </xdr:from>
    <xdr:to>
      <xdr:col>10</xdr:col>
      <xdr:colOff>173428</xdr:colOff>
      <xdr:row>66</xdr:row>
      <xdr:rowOff>143435</xdr:rowOff>
    </xdr:to>
    <xdr:pic>
      <xdr:nvPicPr>
        <xdr:cNvPr id="46" name="Imagen 45">
          <a:extLst>
            <a:ext uri="{FF2B5EF4-FFF2-40B4-BE49-F238E27FC236}">
              <a16:creationId xmlns="" xmlns:a16="http://schemas.microsoft.com/office/drawing/2014/main" id="{D3949E8C-DD22-4274-BDB7-591713B8D3A8}"/>
            </a:ext>
          </a:extLst>
        </xdr:cNvPr>
        <xdr:cNvPicPr>
          <a:picLocks noChangeAspect="1"/>
        </xdr:cNvPicPr>
      </xdr:nvPicPr>
      <xdr:blipFill>
        <a:blip xmlns:r="http://schemas.openxmlformats.org/officeDocument/2006/relationships" r:embed="rId12"/>
        <a:stretch>
          <a:fillRect/>
        </a:stretch>
      </xdr:blipFill>
      <xdr:spPr>
        <a:xfrm>
          <a:off x="5185585" y="10569388"/>
          <a:ext cx="1962384" cy="244736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 xmlns:a16="http://schemas.microsoft.com/office/drawing/2014/main" id="{383C6099-B5F0-4B50-A4C8-A6EA1A79155B}"/>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 xmlns:a16="http://schemas.microsoft.com/office/drawing/2014/main" id="{012D9B8A-CE44-4981-942D-B20849BEC68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7</xdr:col>
      <xdr:colOff>203648</xdr:colOff>
      <xdr:row>22</xdr:row>
      <xdr:rowOff>100362</xdr:rowOff>
    </xdr:from>
    <xdr:to>
      <xdr:col>11</xdr:col>
      <xdr:colOff>428624</xdr:colOff>
      <xdr:row>35</xdr:row>
      <xdr:rowOff>123825</xdr:rowOff>
    </xdr:to>
    <xdr:pic>
      <xdr:nvPicPr>
        <xdr:cNvPr id="4" name="Imagen 3">
          <a:extLst>
            <a:ext uri="{FF2B5EF4-FFF2-40B4-BE49-F238E27FC236}">
              <a16:creationId xmlns="" xmlns:a16="http://schemas.microsoft.com/office/drawing/2014/main" id="{89AB1A91-38C6-44F1-A6E0-A4B0B44D073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4348928" y="4977162"/>
          <a:ext cx="4362636" cy="2416143"/>
        </a:xfrm>
        <a:prstGeom prst="rect">
          <a:avLst/>
        </a:prstGeom>
      </xdr:spPr>
    </xdr:pic>
    <xdr:clientData/>
  </xdr:twoCellAnchor>
  <xdr:twoCellAnchor editAs="oneCell">
    <xdr:from>
      <xdr:col>1</xdr:col>
      <xdr:colOff>117871</xdr:colOff>
      <xdr:row>22</xdr:row>
      <xdr:rowOff>114300</xdr:rowOff>
    </xdr:from>
    <xdr:to>
      <xdr:col>6</xdr:col>
      <xdr:colOff>542924</xdr:colOff>
      <xdr:row>35</xdr:row>
      <xdr:rowOff>104774</xdr:rowOff>
    </xdr:to>
    <xdr:pic>
      <xdr:nvPicPr>
        <xdr:cNvPr id="5" name="Imagen 4">
          <a:extLst>
            <a:ext uri="{FF2B5EF4-FFF2-40B4-BE49-F238E27FC236}">
              <a16:creationId xmlns="" xmlns:a16="http://schemas.microsoft.com/office/drawing/2014/main" id="{184BCE10-E4C4-4FAB-8ED0-85BDC068333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384571" y="4991100"/>
          <a:ext cx="3617833" cy="2383154"/>
        </a:xfrm>
        <a:prstGeom prst="rect">
          <a:avLst/>
        </a:prstGeom>
      </xdr:spPr>
    </xdr:pic>
    <xdr:clientData/>
  </xdr:twoCellAnchor>
  <xdr:twoCellAnchor editAs="oneCell">
    <xdr:from>
      <xdr:col>7</xdr:col>
      <xdr:colOff>216929</xdr:colOff>
      <xdr:row>72</xdr:row>
      <xdr:rowOff>66676</xdr:rowOff>
    </xdr:from>
    <xdr:to>
      <xdr:col>11</xdr:col>
      <xdr:colOff>304799</xdr:colOff>
      <xdr:row>85</xdr:row>
      <xdr:rowOff>110176</xdr:rowOff>
    </xdr:to>
    <xdr:pic>
      <xdr:nvPicPr>
        <xdr:cNvPr id="6" name="Imagen 5">
          <a:extLst>
            <a:ext uri="{FF2B5EF4-FFF2-40B4-BE49-F238E27FC236}">
              <a16:creationId xmlns="" xmlns:a16="http://schemas.microsoft.com/office/drawing/2014/main" id="{9014667A-771D-4938-AEE7-7C2BF5F63967}"/>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4362209" y="15253336"/>
          <a:ext cx="4225530" cy="2420940"/>
        </a:xfrm>
        <a:prstGeom prst="rect">
          <a:avLst/>
        </a:prstGeom>
      </xdr:spPr>
    </xdr:pic>
    <xdr:clientData/>
  </xdr:twoCellAnchor>
  <xdr:twoCellAnchor editAs="oneCell">
    <xdr:from>
      <xdr:col>1</xdr:col>
      <xdr:colOff>129953</xdr:colOff>
      <xdr:row>72</xdr:row>
      <xdr:rowOff>69197</xdr:rowOff>
    </xdr:from>
    <xdr:to>
      <xdr:col>6</xdr:col>
      <xdr:colOff>561974</xdr:colOff>
      <xdr:row>85</xdr:row>
      <xdr:rowOff>112697</xdr:rowOff>
    </xdr:to>
    <xdr:pic>
      <xdr:nvPicPr>
        <xdr:cNvPr id="7" name="Imagen 6">
          <a:extLst>
            <a:ext uri="{FF2B5EF4-FFF2-40B4-BE49-F238E27FC236}">
              <a16:creationId xmlns="" xmlns:a16="http://schemas.microsoft.com/office/drawing/2014/main" id="{D4F0E24D-4AFD-4A5F-9F11-71AC5C25494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396653" y="15255857"/>
          <a:ext cx="3624801" cy="2420940"/>
        </a:xfrm>
        <a:prstGeom prst="rect">
          <a:avLst/>
        </a:prstGeom>
      </xdr:spPr>
    </xdr:pic>
    <xdr:clientData/>
  </xdr:twoCellAnchor>
  <xdr:twoCellAnchor editAs="oneCell">
    <xdr:from>
      <xdr:col>7</xdr:col>
      <xdr:colOff>173771</xdr:colOff>
      <xdr:row>88</xdr:row>
      <xdr:rowOff>55000</xdr:rowOff>
    </xdr:from>
    <xdr:to>
      <xdr:col>11</xdr:col>
      <xdr:colOff>400050</xdr:colOff>
      <xdr:row>101</xdr:row>
      <xdr:rowOff>104775</xdr:rowOff>
    </xdr:to>
    <xdr:pic>
      <xdr:nvPicPr>
        <xdr:cNvPr id="8" name="Imagen 7">
          <a:extLst>
            <a:ext uri="{FF2B5EF4-FFF2-40B4-BE49-F238E27FC236}">
              <a16:creationId xmlns="" xmlns:a16="http://schemas.microsoft.com/office/drawing/2014/main" id="{158F1563-87D4-4B0B-8078-CDE9B3926DC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319051" y="18358240"/>
          <a:ext cx="4363939" cy="2427215"/>
        </a:xfrm>
        <a:prstGeom prst="rect">
          <a:avLst/>
        </a:prstGeom>
      </xdr:spPr>
    </xdr:pic>
    <xdr:clientData/>
  </xdr:twoCellAnchor>
  <xdr:twoCellAnchor editAs="oneCell">
    <xdr:from>
      <xdr:col>1</xdr:col>
      <xdr:colOff>117231</xdr:colOff>
      <xdr:row>88</xdr:row>
      <xdr:rowOff>76200</xdr:rowOff>
    </xdr:from>
    <xdr:to>
      <xdr:col>6</xdr:col>
      <xdr:colOff>561974</xdr:colOff>
      <xdr:row>101</xdr:row>
      <xdr:rowOff>119700</xdr:rowOff>
    </xdr:to>
    <xdr:pic>
      <xdr:nvPicPr>
        <xdr:cNvPr id="9" name="Imagen 8">
          <a:extLst>
            <a:ext uri="{FF2B5EF4-FFF2-40B4-BE49-F238E27FC236}">
              <a16:creationId xmlns="" xmlns:a16="http://schemas.microsoft.com/office/drawing/2014/main" id="{08FED4B9-9D90-4EDC-8F30-18BF81D30F6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383931" y="18379440"/>
          <a:ext cx="3637523" cy="2420940"/>
        </a:xfrm>
        <a:prstGeom prst="rect">
          <a:avLst/>
        </a:prstGeom>
      </xdr:spPr>
    </xdr:pic>
    <xdr:clientData/>
  </xdr:twoCellAnchor>
  <xdr:twoCellAnchor editAs="oneCell">
    <xdr:from>
      <xdr:col>7</xdr:col>
      <xdr:colOff>118581</xdr:colOff>
      <xdr:row>55</xdr:row>
      <xdr:rowOff>101477</xdr:rowOff>
    </xdr:from>
    <xdr:to>
      <xdr:col>11</xdr:col>
      <xdr:colOff>485775</xdr:colOff>
      <xdr:row>68</xdr:row>
      <xdr:rowOff>100648</xdr:rowOff>
    </xdr:to>
    <xdr:pic>
      <xdr:nvPicPr>
        <xdr:cNvPr id="10" name="Imagen 9">
          <a:extLst>
            <a:ext uri="{FF2B5EF4-FFF2-40B4-BE49-F238E27FC236}">
              <a16:creationId xmlns="" xmlns:a16="http://schemas.microsoft.com/office/drawing/2014/main" id="{42F56373-44A8-4270-B59D-9494A3BC849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263861" y="11683877"/>
          <a:ext cx="4504854" cy="2475671"/>
        </a:xfrm>
        <a:prstGeom prst="rect">
          <a:avLst/>
        </a:prstGeom>
      </xdr:spPr>
    </xdr:pic>
    <xdr:clientData/>
  </xdr:twoCellAnchor>
  <xdr:oneCellAnchor>
    <xdr:from>
      <xdr:col>1</xdr:col>
      <xdr:colOff>91301</xdr:colOff>
      <xdr:row>6</xdr:row>
      <xdr:rowOff>104775</xdr:rowOff>
    </xdr:from>
    <xdr:ext cx="3613923" cy="2520000"/>
    <xdr:pic>
      <xdr:nvPicPr>
        <xdr:cNvPr id="11" name="Imagen 10">
          <a:extLst>
            <a:ext uri="{FF2B5EF4-FFF2-40B4-BE49-F238E27FC236}">
              <a16:creationId xmlns="" xmlns:a16="http://schemas.microsoft.com/office/drawing/2014/main" id="{08AE0A2E-25E3-4EEF-B24B-C72138E2979D}"/>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358001" y="1842135"/>
          <a:ext cx="3613923" cy="2520000"/>
        </a:xfrm>
        <a:prstGeom prst="rect">
          <a:avLst/>
        </a:prstGeom>
      </xdr:spPr>
    </xdr:pic>
    <xdr:clientData/>
  </xdr:oneCellAnchor>
  <xdr:oneCellAnchor>
    <xdr:from>
      <xdr:col>7</xdr:col>
      <xdr:colOff>105566</xdr:colOff>
      <xdr:row>6</xdr:row>
      <xdr:rowOff>72257</xdr:rowOff>
    </xdr:from>
    <xdr:ext cx="4294984" cy="2520000"/>
    <xdr:pic>
      <xdr:nvPicPr>
        <xdr:cNvPr id="12" name="Imagen 11">
          <a:extLst>
            <a:ext uri="{FF2B5EF4-FFF2-40B4-BE49-F238E27FC236}">
              <a16:creationId xmlns="" xmlns:a16="http://schemas.microsoft.com/office/drawing/2014/main" id="{3DCC0484-E9CE-4C47-A02E-676395DCEEC8}"/>
            </a:ext>
          </a:extLst>
        </xdr:cNvPr>
        <xdr:cNvPicPr>
          <a:picLocks noChangeAspect="1"/>
        </xdr:cNvPicPr>
      </xdr:nvPicPr>
      <xdr:blipFill>
        <a:blip xmlns:r="http://schemas.openxmlformats.org/officeDocument/2006/relationships" r:embed="rId11"/>
        <a:stretch>
          <a:fillRect/>
        </a:stretch>
      </xdr:blipFill>
      <xdr:spPr>
        <a:xfrm>
          <a:off x="4250846" y="1809617"/>
          <a:ext cx="4294984" cy="2520000"/>
        </a:xfrm>
        <a:prstGeom prst="rect">
          <a:avLst/>
        </a:prstGeom>
      </xdr:spPr>
    </xdr:pic>
    <xdr:clientData/>
  </xdr:oneCellAnchor>
  <xdr:oneCellAnchor>
    <xdr:from>
      <xdr:col>1</xdr:col>
      <xdr:colOff>95250</xdr:colOff>
      <xdr:row>39</xdr:row>
      <xdr:rowOff>91587</xdr:rowOff>
    </xdr:from>
    <xdr:ext cx="3581400" cy="2520000"/>
    <xdr:pic>
      <xdr:nvPicPr>
        <xdr:cNvPr id="13" name="Imagen 12">
          <a:extLst>
            <a:ext uri="{FF2B5EF4-FFF2-40B4-BE49-F238E27FC236}">
              <a16:creationId xmlns="" xmlns:a16="http://schemas.microsoft.com/office/drawing/2014/main" id="{7B3E1FAD-DA18-44E1-BB09-29B3CD75C1CB}"/>
            </a:ext>
          </a:extLst>
        </xdr:cNvPr>
        <xdr:cNvPicPr>
          <a:picLocks noChangeAspect="1"/>
        </xdr:cNvPicPr>
      </xdr:nvPicPr>
      <xdr:blipFill>
        <a:blip xmlns:r="http://schemas.openxmlformats.org/officeDocument/2006/relationships" r:embed="rId12"/>
        <a:stretch>
          <a:fillRect/>
        </a:stretch>
      </xdr:blipFill>
      <xdr:spPr>
        <a:xfrm>
          <a:off x="361950" y="8458347"/>
          <a:ext cx="3581400" cy="2520000"/>
        </a:xfrm>
        <a:prstGeom prst="rect">
          <a:avLst/>
        </a:prstGeom>
      </xdr:spPr>
    </xdr:pic>
    <xdr:clientData/>
  </xdr:oneCellAnchor>
  <xdr:oneCellAnchor>
    <xdr:from>
      <xdr:col>7</xdr:col>
      <xdr:colOff>113659</xdr:colOff>
      <xdr:row>39</xdr:row>
      <xdr:rowOff>66575</xdr:rowOff>
    </xdr:from>
    <xdr:ext cx="4391666" cy="2520000"/>
    <xdr:pic>
      <xdr:nvPicPr>
        <xdr:cNvPr id="14" name="Imagen 13">
          <a:extLst>
            <a:ext uri="{FF2B5EF4-FFF2-40B4-BE49-F238E27FC236}">
              <a16:creationId xmlns="" xmlns:a16="http://schemas.microsoft.com/office/drawing/2014/main" id="{40453803-D308-4C23-97A7-C1CB5E01453E}"/>
            </a:ext>
          </a:extLst>
        </xdr:cNvPr>
        <xdr:cNvPicPr>
          <a:picLocks noChangeAspect="1"/>
        </xdr:cNvPicPr>
      </xdr:nvPicPr>
      <xdr:blipFill>
        <a:blip xmlns:r="http://schemas.openxmlformats.org/officeDocument/2006/relationships" r:embed="rId13"/>
        <a:stretch>
          <a:fillRect/>
        </a:stretch>
      </xdr:blipFill>
      <xdr:spPr>
        <a:xfrm>
          <a:off x="4258939" y="8433335"/>
          <a:ext cx="4391666" cy="2520000"/>
        </a:xfrm>
        <a:prstGeom prst="rect">
          <a:avLst/>
        </a:prstGeom>
      </xdr:spPr>
    </xdr:pic>
    <xdr:clientData/>
  </xdr:oneCellAnchor>
  <xdr:twoCellAnchor editAs="oneCell">
    <xdr:from>
      <xdr:col>1</xdr:col>
      <xdr:colOff>123438</xdr:colOff>
      <xdr:row>55</xdr:row>
      <xdr:rowOff>74775</xdr:rowOff>
    </xdr:from>
    <xdr:to>
      <xdr:col>6</xdr:col>
      <xdr:colOff>533399</xdr:colOff>
      <xdr:row>68</xdr:row>
      <xdr:rowOff>118275</xdr:rowOff>
    </xdr:to>
    <xdr:pic>
      <xdr:nvPicPr>
        <xdr:cNvPr id="15" name="Imagen 14">
          <a:extLst>
            <a:ext uri="{FF2B5EF4-FFF2-40B4-BE49-F238E27FC236}">
              <a16:creationId xmlns="" xmlns:a16="http://schemas.microsoft.com/office/drawing/2014/main" id="{73B49FB8-624D-443C-82A6-9F342CF0BDB5}"/>
            </a:ext>
          </a:extLst>
        </xdr:cNvPr>
        <xdr:cNvPicPr>
          <a:picLocks noChangeAspect="1"/>
        </xdr:cNvPicPr>
      </xdr:nvPicPr>
      <xdr:blipFill>
        <a:blip xmlns:r="http://schemas.openxmlformats.org/officeDocument/2006/relationships" r:embed="rId14"/>
        <a:stretch>
          <a:fillRect/>
        </a:stretch>
      </xdr:blipFill>
      <xdr:spPr>
        <a:xfrm>
          <a:off x="390138" y="11657175"/>
          <a:ext cx="3602741" cy="2520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 xmlns:a16="http://schemas.microsoft.com/office/drawing/2014/main" id="{C51A4582-03B8-4817-BFD1-5E0EC84386A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 xmlns:a16="http://schemas.microsoft.com/office/drawing/2014/main" id="{72E7CC37-745C-4338-AF6B-A3C2593589C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2</xdr:col>
      <xdr:colOff>67235</xdr:colOff>
      <xdr:row>5</xdr:row>
      <xdr:rowOff>44823</xdr:rowOff>
    </xdr:from>
    <xdr:to>
      <xdr:col>6</xdr:col>
      <xdr:colOff>312420</xdr:colOff>
      <xdr:row>18</xdr:row>
      <xdr:rowOff>79337</xdr:rowOff>
    </xdr:to>
    <xdr:pic>
      <xdr:nvPicPr>
        <xdr:cNvPr id="4" name="15 Imagen">
          <a:extLst>
            <a:ext uri="{FF2B5EF4-FFF2-40B4-BE49-F238E27FC236}">
              <a16:creationId xmlns="" xmlns:a16="http://schemas.microsoft.com/office/drawing/2014/main" id="{68DB9DF6-1A99-42A7-87EB-F467DB307222}"/>
            </a:ext>
          </a:extLst>
        </xdr:cNvPr>
        <xdr:cNvPicPr>
          <a:picLocks noChangeAspect="1"/>
        </xdr:cNvPicPr>
      </xdr:nvPicPr>
      <xdr:blipFill>
        <a:blip xmlns:r="http://schemas.openxmlformats.org/officeDocument/2006/relationships" r:embed="rId3"/>
        <a:stretch>
          <a:fillRect/>
        </a:stretch>
      </xdr:blipFill>
      <xdr:spPr>
        <a:xfrm>
          <a:off x="669215" y="1469763"/>
          <a:ext cx="3445585" cy="2427194"/>
        </a:xfrm>
        <a:prstGeom prst="rect">
          <a:avLst/>
        </a:prstGeom>
      </xdr:spPr>
    </xdr:pic>
    <xdr:clientData/>
  </xdr:twoCellAnchor>
  <xdr:twoCellAnchor editAs="oneCell">
    <xdr:from>
      <xdr:col>7</xdr:col>
      <xdr:colOff>347383</xdr:colOff>
      <xdr:row>5</xdr:row>
      <xdr:rowOff>67235</xdr:rowOff>
    </xdr:from>
    <xdr:to>
      <xdr:col>10</xdr:col>
      <xdr:colOff>839097</xdr:colOff>
      <xdr:row>18</xdr:row>
      <xdr:rowOff>94129</xdr:rowOff>
    </xdr:to>
    <xdr:pic>
      <xdr:nvPicPr>
        <xdr:cNvPr id="5" name="32 Imagen">
          <a:extLst>
            <a:ext uri="{FF2B5EF4-FFF2-40B4-BE49-F238E27FC236}">
              <a16:creationId xmlns="" xmlns:a16="http://schemas.microsoft.com/office/drawing/2014/main" id="{F063F3D2-9E77-4477-8F29-34CCCEBD7A16}"/>
            </a:ext>
          </a:extLst>
        </xdr:cNvPr>
        <xdr:cNvPicPr>
          <a:picLocks noChangeAspect="1"/>
        </xdr:cNvPicPr>
      </xdr:nvPicPr>
      <xdr:blipFill>
        <a:blip xmlns:r="http://schemas.openxmlformats.org/officeDocument/2006/relationships" r:embed="rId4"/>
        <a:stretch>
          <a:fillRect/>
        </a:stretch>
      </xdr:blipFill>
      <xdr:spPr>
        <a:xfrm>
          <a:off x="4835563" y="1492175"/>
          <a:ext cx="3433034" cy="2419574"/>
        </a:xfrm>
        <a:prstGeom prst="rect">
          <a:avLst/>
        </a:prstGeom>
      </xdr:spPr>
    </xdr:pic>
    <xdr:clientData/>
  </xdr:twoCellAnchor>
  <xdr:twoCellAnchor editAs="oneCell">
    <xdr:from>
      <xdr:col>2</xdr:col>
      <xdr:colOff>78441</xdr:colOff>
      <xdr:row>101</xdr:row>
      <xdr:rowOff>44824</xdr:rowOff>
    </xdr:from>
    <xdr:to>
      <xdr:col>6</xdr:col>
      <xdr:colOff>323626</xdr:colOff>
      <xdr:row>114</xdr:row>
      <xdr:rowOff>71718</xdr:rowOff>
    </xdr:to>
    <xdr:pic>
      <xdr:nvPicPr>
        <xdr:cNvPr id="6" name="41 Imagen">
          <a:extLst>
            <a:ext uri="{FF2B5EF4-FFF2-40B4-BE49-F238E27FC236}">
              <a16:creationId xmlns="" xmlns:a16="http://schemas.microsoft.com/office/drawing/2014/main" id="{020F171E-7C5B-4830-BA89-CB161F026662}"/>
            </a:ext>
          </a:extLst>
        </xdr:cNvPr>
        <xdr:cNvPicPr>
          <a:picLocks noChangeAspect="1"/>
        </xdr:cNvPicPr>
      </xdr:nvPicPr>
      <xdr:blipFill>
        <a:blip xmlns:r="http://schemas.openxmlformats.org/officeDocument/2006/relationships" r:embed="rId5"/>
        <a:stretch>
          <a:fillRect/>
        </a:stretch>
      </xdr:blipFill>
      <xdr:spPr>
        <a:xfrm>
          <a:off x="680421" y="20397844"/>
          <a:ext cx="3445585" cy="2419574"/>
        </a:xfrm>
        <a:prstGeom prst="rect">
          <a:avLst/>
        </a:prstGeom>
      </xdr:spPr>
    </xdr:pic>
    <xdr:clientData/>
  </xdr:twoCellAnchor>
  <xdr:twoCellAnchor editAs="oneCell">
    <xdr:from>
      <xdr:col>8</xdr:col>
      <xdr:colOff>22412</xdr:colOff>
      <xdr:row>101</xdr:row>
      <xdr:rowOff>56030</xdr:rowOff>
    </xdr:from>
    <xdr:to>
      <xdr:col>10</xdr:col>
      <xdr:colOff>895126</xdr:colOff>
      <xdr:row>114</xdr:row>
      <xdr:rowOff>90544</xdr:rowOff>
    </xdr:to>
    <xdr:pic>
      <xdr:nvPicPr>
        <xdr:cNvPr id="7" name="43 Imagen">
          <a:extLst>
            <a:ext uri="{FF2B5EF4-FFF2-40B4-BE49-F238E27FC236}">
              <a16:creationId xmlns="" xmlns:a16="http://schemas.microsoft.com/office/drawing/2014/main" id="{8FF3569D-CC46-4ECD-8E63-146EE9E234FB}"/>
            </a:ext>
          </a:extLst>
        </xdr:cNvPr>
        <xdr:cNvPicPr>
          <a:picLocks noChangeAspect="1"/>
        </xdr:cNvPicPr>
      </xdr:nvPicPr>
      <xdr:blipFill>
        <a:blip xmlns:r="http://schemas.openxmlformats.org/officeDocument/2006/relationships" r:embed="rId6"/>
        <a:stretch>
          <a:fillRect/>
        </a:stretch>
      </xdr:blipFill>
      <xdr:spPr>
        <a:xfrm>
          <a:off x="4899212" y="20409050"/>
          <a:ext cx="3425414" cy="2427194"/>
        </a:xfrm>
        <a:prstGeom prst="rect">
          <a:avLst/>
        </a:prstGeom>
      </xdr:spPr>
    </xdr:pic>
    <xdr:clientData/>
  </xdr:twoCellAnchor>
  <xdr:twoCellAnchor editAs="oneCell">
    <xdr:from>
      <xdr:col>1</xdr:col>
      <xdr:colOff>112058</xdr:colOff>
      <xdr:row>22</xdr:row>
      <xdr:rowOff>67235</xdr:rowOff>
    </xdr:from>
    <xdr:to>
      <xdr:col>6</xdr:col>
      <xdr:colOff>515381</xdr:colOff>
      <xdr:row>33</xdr:row>
      <xdr:rowOff>131735</xdr:rowOff>
    </xdr:to>
    <xdr:pic>
      <xdr:nvPicPr>
        <xdr:cNvPr id="8" name="45 Imagen">
          <a:extLst>
            <a:ext uri="{FF2B5EF4-FFF2-40B4-BE49-F238E27FC236}">
              <a16:creationId xmlns="" xmlns:a16="http://schemas.microsoft.com/office/drawing/2014/main" id="{D531DC7C-40CC-458D-B630-970F7B80071D}"/>
            </a:ext>
          </a:extLst>
        </xdr:cNvPr>
        <xdr:cNvPicPr>
          <a:picLocks noChangeAspect="1"/>
        </xdr:cNvPicPr>
      </xdr:nvPicPr>
      <xdr:blipFill>
        <a:blip xmlns:r="http://schemas.openxmlformats.org/officeDocument/2006/relationships" r:embed="rId7"/>
        <a:stretch>
          <a:fillRect/>
        </a:stretch>
      </xdr:blipFill>
      <xdr:spPr>
        <a:xfrm>
          <a:off x="378758" y="4883075"/>
          <a:ext cx="3939003" cy="2076180"/>
        </a:xfrm>
        <a:prstGeom prst="rect">
          <a:avLst/>
        </a:prstGeom>
      </xdr:spPr>
    </xdr:pic>
    <xdr:clientData/>
  </xdr:twoCellAnchor>
  <xdr:twoCellAnchor editAs="oneCell">
    <xdr:from>
      <xdr:col>7</xdr:col>
      <xdr:colOff>100853</xdr:colOff>
      <xdr:row>22</xdr:row>
      <xdr:rowOff>78441</xdr:rowOff>
    </xdr:from>
    <xdr:to>
      <xdr:col>11</xdr:col>
      <xdr:colOff>131333</xdr:colOff>
      <xdr:row>33</xdr:row>
      <xdr:rowOff>139401</xdr:rowOff>
    </xdr:to>
    <xdr:pic>
      <xdr:nvPicPr>
        <xdr:cNvPr id="9" name="47 Imagen">
          <a:extLst>
            <a:ext uri="{FF2B5EF4-FFF2-40B4-BE49-F238E27FC236}">
              <a16:creationId xmlns="" xmlns:a16="http://schemas.microsoft.com/office/drawing/2014/main" id="{7B8EF735-7FD9-4750-AA88-D8B4AEFB2954}"/>
            </a:ext>
          </a:extLst>
        </xdr:cNvPr>
        <xdr:cNvPicPr>
          <a:picLocks noChangeAspect="1"/>
        </xdr:cNvPicPr>
      </xdr:nvPicPr>
      <xdr:blipFill>
        <a:blip xmlns:r="http://schemas.openxmlformats.org/officeDocument/2006/relationships" r:embed="rId8"/>
        <a:stretch>
          <a:fillRect/>
        </a:stretch>
      </xdr:blipFill>
      <xdr:spPr>
        <a:xfrm>
          <a:off x="4589033" y="4894281"/>
          <a:ext cx="3939540" cy="2072640"/>
        </a:xfrm>
        <a:prstGeom prst="rect">
          <a:avLst/>
        </a:prstGeom>
      </xdr:spPr>
    </xdr:pic>
    <xdr:clientData/>
  </xdr:twoCellAnchor>
  <xdr:twoCellAnchor editAs="oneCell">
    <xdr:from>
      <xdr:col>1</xdr:col>
      <xdr:colOff>134471</xdr:colOff>
      <xdr:row>38</xdr:row>
      <xdr:rowOff>0</xdr:rowOff>
    </xdr:from>
    <xdr:to>
      <xdr:col>6</xdr:col>
      <xdr:colOff>534745</xdr:colOff>
      <xdr:row>49</xdr:row>
      <xdr:rowOff>60960</xdr:rowOff>
    </xdr:to>
    <xdr:pic>
      <xdr:nvPicPr>
        <xdr:cNvPr id="10" name="49 Imagen">
          <a:extLst>
            <a:ext uri="{FF2B5EF4-FFF2-40B4-BE49-F238E27FC236}">
              <a16:creationId xmlns="" xmlns:a16="http://schemas.microsoft.com/office/drawing/2014/main" id="{1B705703-4C39-45C7-922A-B61F041345CD}"/>
            </a:ext>
          </a:extLst>
        </xdr:cNvPr>
        <xdr:cNvPicPr>
          <a:picLocks noChangeAspect="1"/>
        </xdr:cNvPicPr>
      </xdr:nvPicPr>
      <xdr:blipFill>
        <a:blip xmlns:r="http://schemas.openxmlformats.org/officeDocument/2006/relationships" r:embed="rId9"/>
        <a:stretch>
          <a:fillRect/>
        </a:stretch>
      </xdr:blipFill>
      <xdr:spPr>
        <a:xfrm>
          <a:off x="401171" y="7962900"/>
          <a:ext cx="3935954" cy="2072640"/>
        </a:xfrm>
        <a:prstGeom prst="rect">
          <a:avLst/>
        </a:prstGeom>
      </xdr:spPr>
    </xdr:pic>
    <xdr:clientData/>
  </xdr:twoCellAnchor>
  <xdr:twoCellAnchor editAs="oneCell">
    <xdr:from>
      <xdr:col>7</xdr:col>
      <xdr:colOff>78441</xdr:colOff>
      <xdr:row>37</xdr:row>
      <xdr:rowOff>168088</xdr:rowOff>
    </xdr:from>
    <xdr:to>
      <xdr:col>11</xdr:col>
      <xdr:colOff>108921</xdr:colOff>
      <xdr:row>49</xdr:row>
      <xdr:rowOff>34962</xdr:rowOff>
    </xdr:to>
    <xdr:pic>
      <xdr:nvPicPr>
        <xdr:cNvPr id="11" name="51 Imagen">
          <a:extLst>
            <a:ext uri="{FF2B5EF4-FFF2-40B4-BE49-F238E27FC236}">
              <a16:creationId xmlns="" xmlns:a16="http://schemas.microsoft.com/office/drawing/2014/main" id="{1D77E077-E4D6-4737-A0E9-7CEA392B1BDD}"/>
            </a:ext>
          </a:extLst>
        </xdr:cNvPr>
        <xdr:cNvPicPr>
          <a:picLocks noChangeAspect="1"/>
        </xdr:cNvPicPr>
      </xdr:nvPicPr>
      <xdr:blipFill>
        <a:blip xmlns:r="http://schemas.openxmlformats.org/officeDocument/2006/relationships" r:embed="rId10"/>
        <a:stretch>
          <a:fillRect/>
        </a:stretch>
      </xdr:blipFill>
      <xdr:spPr>
        <a:xfrm>
          <a:off x="4566621" y="7932868"/>
          <a:ext cx="3939540" cy="2076674"/>
        </a:xfrm>
        <a:prstGeom prst="rect">
          <a:avLst/>
        </a:prstGeom>
      </xdr:spPr>
    </xdr:pic>
    <xdr:clientData/>
  </xdr:twoCellAnchor>
  <xdr:twoCellAnchor editAs="oneCell">
    <xdr:from>
      <xdr:col>1</xdr:col>
      <xdr:colOff>145677</xdr:colOff>
      <xdr:row>53</xdr:row>
      <xdr:rowOff>179294</xdr:rowOff>
    </xdr:from>
    <xdr:to>
      <xdr:col>6</xdr:col>
      <xdr:colOff>545951</xdr:colOff>
      <xdr:row>65</xdr:row>
      <xdr:rowOff>46168</xdr:rowOff>
    </xdr:to>
    <xdr:pic>
      <xdr:nvPicPr>
        <xdr:cNvPr id="12" name="54 Imagen">
          <a:extLst>
            <a:ext uri="{FF2B5EF4-FFF2-40B4-BE49-F238E27FC236}">
              <a16:creationId xmlns="" xmlns:a16="http://schemas.microsoft.com/office/drawing/2014/main" id="{E6491642-96BF-4F79-8986-16502AC63A27}"/>
            </a:ext>
          </a:extLst>
        </xdr:cNvPr>
        <xdr:cNvPicPr>
          <a:picLocks noChangeAspect="1"/>
        </xdr:cNvPicPr>
      </xdr:nvPicPr>
      <xdr:blipFill>
        <a:blip xmlns:r="http://schemas.openxmlformats.org/officeDocument/2006/relationships" r:embed="rId11"/>
        <a:stretch>
          <a:fillRect/>
        </a:stretch>
      </xdr:blipFill>
      <xdr:spPr>
        <a:xfrm>
          <a:off x="412377" y="11091134"/>
          <a:ext cx="3935954" cy="2076674"/>
        </a:xfrm>
        <a:prstGeom prst="rect">
          <a:avLst/>
        </a:prstGeom>
      </xdr:spPr>
    </xdr:pic>
    <xdr:clientData/>
  </xdr:twoCellAnchor>
  <xdr:twoCellAnchor editAs="oneCell">
    <xdr:from>
      <xdr:col>7</xdr:col>
      <xdr:colOff>89648</xdr:colOff>
      <xdr:row>53</xdr:row>
      <xdr:rowOff>156882</xdr:rowOff>
    </xdr:from>
    <xdr:to>
      <xdr:col>11</xdr:col>
      <xdr:colOff>120128</xdr:colOff>
      <xdr:row>65</xdr:row>
      <xdr:rowOff>23756</xdr:rowOff>
    </xdr:to>
    <xdr:pic>
      <xdr:nvPicPr>
        <xdr:cNvPr id="13" name="56 Imagen">
          <a:extLst>
            <a:ext uri="{FF2B5EF4-FFF2-40B4-BE49-F238E27FC236}">
              <a16:creationId xmlns="" xmlns:a16="http://schemas.microsoft.com/office/drawing/2014/main" id="{5E016D8F-08EF-4C8B-9004-176DDC6B9C8E}"/>
            </a:ext>
          </a:extLst>
        </xdr:cNvPr>
        <xdr:cNvPicPr>
          <a:picLocks noChangeAspect="1"/>
        </xdr:cNvPicPr>
      </xdr:nvPicPr>
      <xdr:blipFill>
        <a:blip xmlns:r="http://schemas.openxmlformats.org/officeDocument/2006/relationships" r:embed="rId12"/>
        <a:stretch>
          <a:fillRect/>
        </a:stretch>
      </xdr:blipFill>
      <xdr:spPr>
        <a:xfrm>
          <a:off x="4577828" y="11068722"/>
          <a:ext cx="3939540" cy="2076674"/>
        </a:xfrm>
        <a:prstGeom prst="rect">
          <a:avLst/>
        </a:prstGeom>
      </xdr:spPr>
    </xdr:pic>
    <xdr:clientData/>
  </xdr:twoCellAnchor>
  <xdr:twoCellAnchor editAs="oneCell">
    <xdr:from>
      <xdr:col>1</xdr:col>
      <xdr:colOff>145676</xdr:colOff>
      <xdr:row>70</xdr:row>
      <xdr:rowOff>33620</xdr:rowOff>
    </xdr:from>
    <xdr:to>
      <xdr:col>6</xdr:col>
      <xdr:colOff>538330</xdr:colOff>
      <xdr:row>81</xdr:row>
      <xdr:rowOff>94580</xdr:rowOff>
    </xdr:to>
    <xdr:pic>
      <xdr:nvPicPr>
        <xdr:cNvPr id="14" name="58 Imagen">
          <a:extLst>
            <a:ext uri="{FF2B5EF4-FFF2-40B4-BE49-F238E27FC236}">
              <a16:creationId xmlns="" xmlns:a16="http://schemas.microsoft.com/office/drawing/2014/main" id="{6B2F2DE2-C851-4AF5-94F0-38C9D8857322}"/>
            </a:ext>
          </a:extLst>
        </xdr:cNvPr>
        <xdr:cNvPicPr>
          <a:picLocks noChangeAspect="1"/>
        </xdr:cNvPicPr>
      </xdr:nvPicPr>
      <xdr:blipFill>
        <a:blip xmlns:r="http://schemas.openxmlformats.org/officeDocument/2006/relationships" r:embed="rId13"/>
        <a:stretch>
          <a:fillRect/>
        </a:stretch>
      </xdr:blipFill>
      <xdr:spPr>
        <a:xfrm>
          <a:off x="412376" y="14290640"/>
          <a:ext cx="3928334" cy="2072640"/>
        </a:xfrm>
        <a:prstGeom prst="rect">
          <a:avLst/>
        </a:prstGeom>
      </xdr:spPr>
    </xdr:pic>
    <xdr:clientData/>
  </xdr:twoCellAnchor>
  <xdr:twoCellAnchor editAs="oneCell">
    <xdr:from>
      <xdr:col>7</xdr:col>
      <xdr:colOff>89647</xdr:colOff>
      <xdr:row>70</xdr:row>
      <xdr:rowOff>89648</xdr:rowOff>
    </xdr:from>
    <xdr:to>
      <xdr:col>11</xdr:col>
      <xdr:colOff>120127</xdr:colOff>
      <xdr:row>81</xdr:row>
      <xdr:rowOff>150608</xdr:rowOff>
    </xdr:to>
    <xdr:pic>
      <xdr:nvPicPr>
        <xdr:cNvPr id="15" name="60 Imagen">
          <a:extLst>
            <a:ext uri="{FF2B5EF4-FFF2-40B4-BE49-F238E27FC236}">
              <a16:creationId xmlns="" xmlns:a16="http://schemas.microsoft.com/office/drawing/2014/main" id="{9C0F56B7-06D5-4FD0-ADE6-24772064BA62}"/>
            </a:ext>
          </a:extLst>
        </xdr:cNvPr>
        <xdr:cNvPicPr>
          <a:picLocks noChangeAspect="1"/>
        </xdr:cNvPicPr>
      </xdr:nvPicPr>
      <xdr:blipFill>
        <a:blip xmlns:r="http://schemas.openxmlformats.org/officeDocument/2006/relationships" r:embed="rId14"/>
        <a:stretch>
          <a:fillRect/>
        </a:stretch>
      </xdr:blipFill>
      <xdr:spPr>
        <a:xfrm>
          <a:off x="4577827" y="14346668"/>
          <a:ext cx="3939540" cy="2072640"/>
        </a:xfrm>
        <a:prstGeom prst="rect">
          <a:avLst/>
        </a:prstGeom>
      </xdr:spPr>
    </xdr:pic>
    <xdr:clientData/>
  </xdr:twoCellAnchor>
  <xdr:twoCellAnchor editAs="oneCell">
    <xdr:from>
      <xdr:col>1</xdr:col>
      <xdr:colOff>179294</xdr:colOff>
      <xdr:row>86</xdr:row>
      <xdr:rowOff>67235</xdr:rowOff>
    </xdr:from>
    <xdr:to>
      <xdr:col>6</xdr:col>
      <xdr:colOff>579568</xdr:colOff>
      <xdr:row>97</xdr:row>
      <xdr:rowOff>135815</xdr:rowOff>
    </xdr:to>
    <xdr:pic>
      <xdr:nvPicPr>
        <xdr:cNvPr id="16" name="62 Imagen">
          <a:extLst>
            <a:ext uri="{FF2B5EF4-FFF2-40B4-BE49-F238E27FC236}">
              <a16:creationId xmlns="" xmlns:a16="http://schemas.microsoft.com/office/drawing/2014/main" id="{0B5930AF-7C50-4A79-9FE2-B66C24CC0AFC}"/>
            </a:ext>
          </a:extLst>
        </xdr:cNvPr>
        <xdr:cNvPicPr>
          <a:picLocks noChangeAspect="1"/>
        </xdr:cNvPicPr>
      </xdr:nvPicPr>
      <xdr:blipFill>
        <a:blip xmlns:r="http://schemas.openxmlformats.org/officeDocument/2006/relationships" r:embed="rId15"/>
        <a:stretch>
          <a:fillRect/>
        </a:stretch>
      </xdr:blipFill>
      <xdr:spPr>
        <a:xfrm>
          <a:off x="445994" y="17471315"/>
          <a:ext cx="3935954" cy="2080260"/>
        </a:xfrm>
        <a:prstGeom prst="rect">
          <a:avLst/>
        </a:prstGeom>
      </xdr:spPr>
    </xdr:pic>
    <xdr:clientData/>
  </xdr:twoCellAnchor>
  <xdr:twoCellAnchor editAs="oneCell">
    <xdr:from>
      <xdr:col>7</xdr:col>
      <xdr:colOff>369794</xdr:colOff>
      <xdr:row>85</xdr:row>
      <xdr:rowOff>67235</xdr:rowOff>
    </xdr:from>
    <xdr:to>
      <xdr:col>10</xdr:col>
      <xdr:colOff>861508</xdr:colOff>
      <xdr:row>98</xdr:row>
      <xdr:rowOff>101749</xdr:rowOff>
    </xdr:to>
    <xdr:pic>
      <xdr:nvPicPr>
        <xdr:cNvPr id="17" name="68 Imagen">
          <a:extLst>
            <a:ext uri="{FF2B5EF4-FFF2-40B4-BE49-F238E27FC236}">
              <a16:creationId xmlns="" xmlns:a16="http://schemas.microsoft.com/office/drawing/2014/main" id="{4192C550-B675-48FB-8D26-C274C7F370CB}"/>
            </a:ext>
          </a:extLst>
        </xdr:cNvPr>
        <xdr:cNvPicPr>
          <a:picLocks noChangeAspect="1"/>
        </xdr:cNvPicPr>
      </xdr:nvPicPr>
      <xdr:blipFill>
        <a:blip xmlns:r="http://schemas.openxmlformats.org/officeDocument/2006/relationships" r:embed="rId16"/>
        <a:stretch>
          <a:fillRect/>
        </a:stretch>
      </xdr:blipFill>
      <xdr:spPr>
        <a:xfrm>
          <a:off x="4857974" y="17273195"/>
          <a:ext cx="3433034" cy="242719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 xmlns:a16="http://schemas.microsoft.com/office/drawing/2014/main" id="{661A4B8E-3C5D-4F30-A6B9-DF04BE7520A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 xmlns:a16="http://schemas.microsoft.com/office/drawing/2014/main" id="{BFEBAF33-71CF-4213-89DF-3B021ACE60B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247649" y="123826"/>
          <a:ext cx="714375" cy="247649"/>
        </a:xfrm>
        <a:prstGeom prst="rect">
          <a:avLst/>
        </a:prstGeom>
      </xdr:spPr>
    </xdr:pic>
    <xdr:clientData/>
  </xdr:oneCellAnchor>
  <xdr:twoCellAnchor editAs="oneCell">
    <xdr:from>
      <xdr:col>0</xdr:col>
      <xdr:colOff>264583</xdr:colOff>
      <xdr:row>389</xdr:row>
      <xdr:rowOff>42334</xdr:rowOff>
    </xdr:from>
    <xdr:to>
      <xdr:col>4</xdr:col>
      <xdr:colOff>584623</xdr:colOff>
      <xdr:row>402</xdr:row>
      <xdr:rowOff>88054</xdr:rowOff>
    </xdr:to>
    <xdr:pic>
      <xdr:nvPicPr>
        <xdr:cNvPr id="4" name="Imagen 3">
          <a:extLst>
            <a:ext uri="{FF2B5EF4-FFF2-40B4-BE49-F238E27FC236}">
              <a16:creationId xmlns="" xmlns:a16="http://schemas.microsoft.com/office/drawing/2014/main" id="{C85F086B-A2F9-457D-A627-27AC31C7FCA2}"/>
            </a:ext>
          </a:extLst>
        </xdr:cNvPr>
        <xdr:cNvPicPr>
          <a:picLocks noChangeAspect="1"/>
        </xdr:cNvPicPr>
      </xdr:nvPicPr>
      <xdr:blipFill>
        <a:blip xmlns:r="http://schemas.openxmlformats.org/officeDocument/2006/relationships" r:embed="rId3"/>
        <a:stretch>
          <a:fillRect/>
        </a:stretch>
      </xdr:blipFill>
      <xdr:spPr>
        <a:xfrm>
          <a:off x="264583" y="42790534"/>
          <a:ext cx="3489960" cy="2423160"/>
        </a:xfrm>
        <a:prstGeom prst="rect">
          <a:avLst/>
        </a:prstGeom>
      </xdr:spPr>
    </xdr:pic>
    <xdr:clientData/>
  </xdr:twoCellAnchor>
  <xdr:twoCellAnchor editAs="oneCell">
    <xdr:from>
      <xdr:col>0</xdr:col>
      <xdr:colOff>0</xdr:colOff>
      <xdr:row>309</xdr:row>
      <xdr:rowOff>0</xdr:rowOff>
    </xdr:from>
    <xdr:to>
      <xdr:col>2</xdr:col>
      <xdr:colOff>693420</xdr:colOff>
      <xdr:row>309</xdr:row>
      <xdr:rowOff>0</xdr:rowOff>
    </xdr:to>
    <xdr:pic>
      <xdr:nvPicPr>
        <xdr:cNvPr id="5" name="Imagen 4">
          <a:extLst>
            <a:ext uri="{FF2B5EF4-FFF2-40B4-BE49-F238E27FC236}">
              <a16:creationId xmlns="" xmlns:a16="http://schemas.microsoft.com/office/drawing/2014/main" id="{0DD50F43-E259-4FE4-8880-E35E3973115E}"/>
            </a:ext>
          </a:extLst>
        </xdr:cNvPr>
        <xdr:cNvPicPr>
          <a:picLocks noChangeAspect="1"/>
        </xdr:cNvPicPr>
      </xdr:nvPicPr>
      <xdr:blipFill>
        <a:blip xmlns:r="http://schemas.openxmlformats.org/officeDocument/2006/relationships" r:embed="rId4"/>
        <a:stretch>
          <a:fillRect/>
        </a:stretch>
      </xdr:blipFill>
      <xdr:spPr>
        <a:xfrm>
          <a:off x="0" y="33924240"/>
          <a:ext cx="2278380" cy="0"/>
        </a:xfrm>
        <a:prstGeom prst="rect">
          <a:avLst/>
        </a:prstGeom>
      </xdr:spPr>
    </xdr:pic>
    <xdr:clientData/>
  </xdr:twoCellAnchor>
  <xdr:twoCellAnchor editAs="oneCell">
    <xdr:from>
      <xdr:col>0</xdr:col>
      <xdr:colOff>152400</xdr:colOff>
      <xdr:row>341</xdr:row>
      <xdr:rowOff>152400</xdr:rowOff>
    </xdr:from>
    <xdr:to>
      <xdr:col>3</xdr:col>
      <xdr:colOff>83820</xdr:colOff>
      <xdr:row>341</xdr:row>
      <xdr:rowOff>152400</xdr:rowOff>
    </xdr:to>
    <xdr:pic>
      <xdr:nvPicPr>
        <xdr:cNvPr id="6" name="Imagen 5">
          <a:extLst>
            <a:ext uri="{FF2B5EF4-FFF2-40B4-BE49-F238E27FC236}">
              <a16:creationId xmlns="" xmlns:a16="http://schemas.microsoft.com/office/drawing/2014/main" id="{4AC31269-D1FB-4F46-877E-95AEFADDB9DD}"/>
            </a:ext>
          </a:extLst>
        </xdr:cNvPr>
        <xdr:cNvPicPr>
          <a:picLocks noChangeAspect="1"/>
        </xdr:cNvPicPr>
      </xdr:nvPicPr>
      <xdr:blipFill>
        <a:blip xmlns:r="http://schemas.openxmlformats.org/officeDocument/2006/relationships" r:embed="rId4"/>
        <a:stretch>
          <a:fillRect/>
        </a:stretch>
      </xdr:blipFill>
      <xdr:spPr>
        <a:xfrm>
          <a:off x="152400" y="34076640"/>
          <a:ext cx="2308860" cy="0"/>
        </a:xfrm>
        <a:prstGeom prst="rect">
          <a:avLst/>
        </a:prstGeom>
      </xdr:spPr>
    </xdr:pic>
    <xdr:clientData/>
  </xdr:twoCellAnchor>
  <xdr:twoCellAnchor editAs="oneCell">
    <xdr:from>
      <xdr:col>0</xdr:col>
      <xdr:colOff>465666</xdr:colOff>
      <xdr:row>69</xdr:row>
      <xdr:rowOff>84667</xdr:rowOff>
    </xdr:from>
    <xdr:to>
      <xdr:col>4</xdr:col>
      <xdr:colOff>778086</xdr:colOff>
      <xdr:row>82</xdr:row>
      <xdr:rowOff>122767</xdr:rowOff>
    </xdr:to>
    <xdr:pic>
      <xdr:nvPicPr>
        <xdr:cNvPr id="7" name="Imagen 6">
          <a:extLst>
            <a:ext uri="{FF2B5EF4-FFF2-40B4-BE49-F238E27FC236}">
              <a16:creationId xmlns="" xmlns:a16="http://schemas.microsoft.com/office/drawing/2014/main" id="{A5E670C5-026A-417E-89DC-DC54889F535E}"/>
            </a:ext>
          </a:extLst>
        </xdr:cNvPr>
        <xdr:cNvPicPr>
          <a:picLocks noChangeAspect="1"/>
        </xdr:cNvPicPr>
      </xdr:nvPicPr>
      <xdr:blipFill>
        <a:blip xmlns:r="http://schemas.openxmlformats.org/officeDocument/2006/relationships" r:embed="rId5"/>
        <a:stretch>
          <a:fillRect/>
        </a:stretch>
      </xdr:blipFill>
      <xdr:spPr>
        <a:xfrm>
          <a:off x="465666" y="1441027"/>
          <a:ext cx="3482340" cy="2415540"/>
        </a:xfrm>
        <a:prstGeom prst="rect">
          <a:avLst/>
        </a:prstGeom>
      </xdr:spPr>
    </xdr:pic>
    <xdr:clientData/>
  </xdr:twoCellAnchor>
  <xdr:twoCellAnchor editAs="oneCell">
    <xdr:from>
      <xdr:col>6</xdr:col>
      <xdr:colOff>455084</xdr:colOff>
      <xdr:row>69</xdr:row>
      <xdr:rowOff>63500</xdr:rowOff>
    </xdr:from>
    <xdr:to>
      <xdr:col>10</xdr:col>
      <xdr:colOff>188384</xdr:colOff>
      <xdr:row>82</xdr:row>
      <xdr:rowOff>101600</xdr:rowOff>
    </xdr:to>
    <xdr:pic>
      <xdr:nvPicPr>
        <xdr:cNvPr id="8" name="Imagen 7">
          <a:extLst>
            <a:ext uri="{FF2B5EF4-FFF2-40B4-BE49-F238E27FC236}">
              <a16:creationId xmlns="" xmlns:a16="http://schemas.microsoft.com/office/drawing/2014/main" id="{780C2213-8024-4C98-B9D9-319DC44A3E23}"/>
            </a:ext>
          </a:extLst>
        </xdr:cNvPr>
        <xdr:cNvPicPr>
          <a:picLocks noChangeAspect="1"/>
        </xdr:cNvPicPr>
      </xdr:nvPicPr>
      <xdr:blipFill>
        <a:blip xmlns:r="http://schemas.openxmlformats.org/officeDocument/2006/relationships" r:embed="rId6"/>
        <a:stretch>
          <a:fillRect/>
        </a:stretch>
      </xdr:blipFill>
      <xdr:spPr>
        <a:xfrm>
          <a:off x="5057564" y="1419860"/>
          <a:ext cx="3482340" cy="2415540"/>
        </a:xfrm>
        <a:prstGeom prst="rect">
          <a:avLst/>
        </a:prstGeom>
      </xdr:spPr>
    </xdr:pic>
    <xdr:clientData/>
  </xdr:twoCellAnchor>
  <xdr:twoCellAnchor editAs="oneCell">
    <xdr:from>
      <xdr:col>0</xdr:col>
      <xdr:colOff>444500</xdr:colOff>
      <xdr:row>85</xdr:row>
      <xdr:rowOff>63500</xdr:rowOff>
    </xdr:from>
    <xdr:to>
      <xdr:col>4</xdr:col>
      <xdr:colOff>749300</xdr:colOff>
      <xdr:row>98</xdr:row>
      <xdr:rowOff>101600</xdr:rowOff>
    </xdr:to>
    <xdr:pic>
      <xdr:nvPicPr>
        <xdr:cNvPr id="9" name="Imagen 8">
          <a:extLst>
            <a:ext uri="{FF2B5EF4-FFF2-40B4-BE49-F238E27FC236}">
              <a16:creationId xmlns="" xmlns:a16="http://schemas.microsoft.com/office/drawing/2014/main" id="{47A59A7C-9AD0-4B8E-949C-6238B61F9135}"/>
            </a:ext>
          </a:extLst>
        </xdr:cNvPr>
        <xdr:cNvPicPr>
          <a:picLocks noChangeAspect="1"/>
        </xdr:cNvPicPr>
      </xdr:nvPicPr>
      <xdr:blipFill>
        <a:blip xmlns:r="http://schemas.openxmlformats.org/officeDocument/2006/relationships" r:embed="rId7"/>
        <a:stretch>
          <a:fillRect/>
        </a:stretch>
      </xdr:blipFill>
      <xdr:spPr>
        <a:xfrm>
          <a:off x="444500" y="4361180"/>
          <a:ext cx="3474720" cy="2415540"/>
        </a:xfrm>
        <a:prstGeom prst="rect">
          <a:avLst/>
        </a:prstGeom>
      </xdr:spPr>
    </xdr:pic>
    <xdr:clientData/>
  </xdr:twoCellAnchor>
  <xdr:twoCellAnchor editAs="oneCell">
    <xdr:from>
      <xdr:col>6</xdr:col>
      <xdr:colOff>433917</xdr:colOff>
      <xdr:row>85</xdr:row>
      <xdr:rowOff>63500</xdr:rowOff>
    </xdr:from>
    <xdr:to>
      <xdr:col>10</xdr:col>
      <xdr:colOff>167217</xdr:colOff>
      <xdr:row>98</xdr:row>
      <xdr:rowOff>101600</xdr:rowOff>
    </xdr:to>
    <xdr:pic>
      <xdr:nvPicPr>
        <xdr:cNvPr id="10" name="Imagen 9">
          <a:extLst>
            <a:ext uri="{FF2B5EF4-FFF2-40B4-BE49-F238E27FC236}">
              <a16:creationId xmlns="" xmlns:a16="http://schemas.microsoft.com/office/drawing/2014/main" id="{E01B2D70-5C79-4FED-AD73-A6E74E086965}"/>
            </a:ext>
          </a:extLst>
        </xdr:cNvPr>
        <xdr:cNvPicPr>
          <a:picLocks noChangeAspect="1"/>
        </xdr:cNvPicPr>
      </xdr:nvPicPr>
      <xdr:blipFill>
        <a:blip xmlns:r="http://schemas.openxmlformats.org/officeDocument/2006/relationships" r:embed="rId8"/>
        <a:stretch>
          <a:fillRect/>
        </a:stretch>
      </xdr:blipFill>
      <xdr:spPr>
        <a:xfrm>
          <a:off x="5036397" y="4361180"/>
          <a:ext cx="3482340" cy="2415540"/>
        </a:xfrm>
        <a:prstGeom prst="rect">
          <a:avLst/>
        </a:prstGeom>
      </xdr:spPr>
    </xdr:pic>
    <xdr:clientData/>
  </xdr:twoCellAnchor>
  <xdr:twoCellAnchor editAs="oneCell">
    <xdr:from>
      <xdr:col>0</xdr:col>
      <xdr:colOff>455083</xdr:colOff>
      <xdr:row>101</xdr:row>
      <xdr:rowOff>63500</xdr:rowOff>
    </xdr:from>
    <xdr:to>
      <xdr:col>4</xdr:col>
      <xdr:colOff>759883</xdr:colOff>
      <xdr:row>114</xdr:row>
      <xdr:rowOff>101600</xdr:rowOff>
    </xdr:to>
    <xdr:pic>
      <xdr:nvPicPr>
        <xdr:cNvPr id="11" name="Imagen 10">
          <a:extLst>
            <a:ext uri="{FF2B5EF4-FFF2-40B4-BE49-F238E27FC236}">
              <a16:creationId xmlns="" xmlns:a16="http://schemas.microsoft.com/office/drawing/2014/main" id="{92258124-0519-463E-8A27-37E9B97866FA}"/>
            </a:ext>
          </a:extLst>
        </xdr:cNvPr>
        <xdr:cNvPicPr>
          <a:picLocks noChangeAspect="1"/>
        </xdr:cNvPicPr>
      </xdr:nvPicPr>
      <xdr:blipFill>
        <a:blip xmlns:r="http://schemas.openxmlformats.org/officeDocument/2006/relationships" r:embed="rId9"/>
        <a:stretch>
          <a:fillRect/>
        </a:stretch>
      </xdr:blipFill>
      <xdr:spPr>
        <a:xfrm>
          <a:off x="455083" y="7302500"/>
          <a:ext cx="3474720" cy="2415540"/>
        </a:xfrm>
        <a:prstGeom prst="rect">
          <a:avLst/>
        </a:prstGeom>
      </xdr:spPr>
    </xdr:pic>
    <xdr:clientData/>
  </xdr:twoCellAnchor>
  <xdr:twoCellAnchor editAs="oneCell">
    <xdr:from>
      <xdr:col>6</xdr:col>
      <xdr:colOff>497417</xdr:colOff>
      <xdr:row>101</xdr:row>
      <xdr:rowOff>74084</xdr:rowOff>
    </xdr:from>
    <xdr:to>
      <xdr:col>10</xdr:col>
      <xdr:colOff>230717</xdr:colOff>
      <xdr:row>114</xdr:row>
      <xdr:rowOff>112184</xdr:rowOff>
    </xdr:to>
    <xdr:pic>
      <xdr:nvPicPr>
        <xdr:cNvPr id="12" name="Imagen 11">
          <a:extLst>
            <a:ext uri="{FF2B5EF4-FFF2-40B4-BE49-F238E27FC236}">
              <a16:creationId xmlns="" xmlns:a16="http://schemas.microsoft.com/office/drawing/2014/main" id="{17F759EB-CFB4-4BA9-99F7-1E74C00B7943}"/>
            </a:ext>
          </a:extLst>
        </xdr:cNvPr>
        <xdr:cNvPicPr>
          <a:picLocks noChangeAspect="1"/>
        </xdr:cNvPicPr>
      </xdr:nvPicPr>
      <xdr:blipFill>
        <a:blip xmlns:r="http://schemas.openxmlformats.org/officeDocument/2006/relationships" r:embed="rId10"/>
        <a:stretch>
          <a:fillRect/>
        </a:stretch>
      </xdr:blipFill>
      <xdr:spPr>
        <a:xfrm>
          <a:off x="5099897" y="7313084"/>
          <a:ext cx="3482340" cy="2415540"/>
        </a:xfrm>
        <a:prstGeom prst="rect">
          <a:avLst/>
        </a:prstGeom>
      </xdr:spPr>
    </xdr:pic>
    <xdr:clientData/>
  </xdr:twoCellAnchor>
  <xdr:twoCellAnchor editAs="oneCell">
    <xdr:from>
      <xdr:col>0</xdr:col>
      <xdr:colOff>423334</xdr:colOff>
      <xdr:row>117</xdr:row>
      <xdr:rowOff>84667</xdr:rowOff>
    </xdr:from>
    <xdr:to>
      <xdr:col>4</xdr:col>
      <xdr:colOff>728134</xdr:colOff>
      <xdr:row>130</xdr:row>
      <xdr:rowOff>122767</xdr:rowOff>
    </xdr:to>
    <xdr:pic>
      <xdr:nvPicPr>
        <xdr:cNvPr id="13" name="Imagen 12">
          <a:extLst>
            <a:ext uri="{FF2B5EF4-FFF2-40B4-BE49-F238E27FC236}">
              <a16:creationId xmlns="" xmlns:a16="http://schemas.microsoft.com/office/drawing/2014/main" id="{F89570F5-C509-44BE-AF84-64CDCB98C525}"/>
            </a:ext>
          </a:extLst>
        </xdr:cNvPr>
        <xdr:cNvPicPr>
          <a:picLocks noChangeAspect="1"/>
        </xdr:cNvPicPr>
      </xdr:nvPicPr>
      <xdr:blipFill>
        <a:blip xmlns:r="http://schemas.openxmlformats.org/officeDocument/2006/relationships" r:embed="rId11"/>
        <a:stretch>
          <a:fillRect/>
        </a:stretch>
      </xdr:blipFill>
      <xdr:spPr>
        <a:xfrm>
          <a:off x="423334" y="10264987"/>
          <a:ext cx="3474720" cy="2415540"/>
        </a:xfrm>
        <a:prstGeom prst="rect">
          <a:avLst/>
        </a:prstGeom>
      </xdr:spPr>
    </xdr:pic>
    <xdr:clientData/>
  </xdr:twoCellAnchor>
  <xdr:twoCellAnchor editAs="oneCell">
    <xdr:from>
      <xdr:col>6</xdr:col>
      <xdr:colOff>529167</xdr:colOff>
      <xdr:row>117</xdr:row>
      <xdr:rowOff>95250</xdr:rowOff>
    </xdr:from>
    <xdr:to>
      <xdr:col>10</xdr:col>
      <xdr:colOff>262467</xdr:colOff>
      <xdr:row>130</xdr:row>
      <xdr:rowOff>133350</xdr:rowOff>
    </xdr:to>
    <xdr:pic>
      <xdr:nvPicPr>
        <xdr:cNvPr id="14" name="Imagen 13">
          <a:extLst>
            <a:ext uri="{FF2B5EF4-FFF2-40B4-BE49-F238E27FC236}">
              <a16:creationId xmlns="" xmlns:a16="http://schemas.microsoft.com/office/drawing/2014/main" id="{6043DC95-8B59-423A-88D1-4DECCE80CAE1}"/>
            </a:ext>
          </a:extLst>
        </xdr:cNvPr>
        <xdr:cNvPicPr>
          <a:picLocks noChangeAspect="1"/>
        </xdr:cNvPicPr>
      </xdr:nvPicPr>
      <xdr:blipFill>
        <a:blip xmlns:r="http://schemas.openxmlformats.org/officeDocument/2006/relationships" r:embed="rId12"/>
        <a:stretch>
          <a:fillRect/>
        </a:stretch>
      </xdr:blipFill>
      <xdr:spPr>
        <a:xfrm>
          <a:off x="5131647" y="10275570"/>
          <a:ext cx="3482340" cy="2415540"/>
        </a:xfrm>
        <a:prstGeom prst="rect">
          <a:avLst/>
        </a:prstGeom>
      </xdr:spPr>
    </xdr:pic>
    <xdr:clientData/>
  </xdr:twoCellAnchor>
  <xdr:twoCellAnchor editAs="oneCell">
    <xdr:from>
      <xdr:col>0</xdr:col>
      <xdr:colOff>338667</xdr:colOff>
      <xdr:row>133</xdr:row>
      <xdr:rowOff>63500</xdr:rowOff>
    </xdr:from>
    <xdr:to>
      <xdr:col>4</xdr:col>
      <xdr:colOff>643467</xdr:colOff>
      <xdr:row>146</xdr:row>
      <xdr:rowOff>101600</xdr:rowOff>
    </xdr:to>
    <xdr:pic>
      <xdr:nvPicPr>
        <xdr:cNvPr id="15" name="Imagen 14">
          <a:extLst>
            <a:ext uri="{FF2B5EF4-FFF2-40B4-BE49-F238E27FC236}">
              <a16:creationId xmlns="" xmlns:a16="http://schemas.microsoft.com/office/drawing/2014/main" id="{849FCEAF-ED69-49F5-90F7-97679D5B5A49}"/>
            </a:ext>
          </a:extLst>
        </xdr:cNvPr>
        <xdr:cNvPicPr>
          <a:picLocks noChangeAspect="1"/>
        </xdr:cNvPicPr>
      </xdr:nvPicPr>
      <xdr:blipFill>
        <a:blip xmlns:r="http://schemas.openxmlformats.org/officeDocument/2006/relationships" r:embed="rId13"/>
        <a:stretch>
          <a:fillRect/>
        </a:stretch>
      </xdr:blipFill>
      <xdr:spPr>
        <a:xfrm>
          <a:off x="338667" y="13185140"/>
          <a:ext cx="3474720" cy="2415540"/>
        </a:xfrm>
        <a:prstGeom prst="rect">
          <a:avLst/>
        </a:prstGeom>
      </xdr:spPr>
    </xdr:pic>
    <xdr:clientData/>
  </xdr:twoCellAnchor>
  <xdr:twoCellAnchor editAs="oneCell">
    <xdr:from>
      <xdr:col>6</xdr:col>
      <xdr:colOff>486834</xdr:colOff>
      <xdr:row>133</xdr:row>
      <xdr:rowOff>52916</xdr:rowOff>
    </xdr:from>
    <xdr:to>
      <xdr:col>10</xdr:col>
      <xdr:colOff>220134</xdr:colOff>
      <xdr:row>146</xdr:row>
      <xdr:rowOff>91016</xdr:rowOff>
    </xdr:to>
    <xdr:pic>
      <xdr:nvPicPr>
        <xdr:cNvPr id="16" name="Imagen 15">
          <a:extLst>
            <a:ext uri="{FF2B5EF4-FFF2-40B4-BE49-F238E27FC236}">
              <a16:creationId xmlns="" xmlns:a16="http://schemas.microsoft.com/office/drawing/2014/main" id="{60D425DA-BFCE-4DB3-9BE0-4D87E333B205}"/>
            </a:ext>
          </a:extLst>
        </xdr:cNvPr>
        <xdr:cNvPicPr>
          <a:picLocks noChangeAspect="1"/>
        </xdr:cNvPicPr>
      </xdr:nvPicPr>
      <xdr:blipFill>
        <a:blip xmlns:r="http://schemas.openxmlformats.org/officeDocument/2006/relationships" r:embed="rId14"/>
        <a:stretch>
          <a:fillRect/>
        </a:stretch>
      </xdr:blipFill>
      <xdr:spPr>
        <a:xfrm>
          <a:off x="5089314" y="13174556"/>
          <a:ext cx="3482340" cy="2415540"/>
        </a:xfrm>
        <a:prstGeom prst="rect">
          <a:avLst/>
        </a:prstGeom>
      </xdr:spPr>
    </xdr:pic>
    <xdr:clientData/>
  </xdr:twoCellAnchor>
  <xdr:twoCellAnchor editAs="oneCell">
    <xdr:from>
      <xdr:col>0</xdr:col>
      <xdr:colOff>370417</xdr:colOff>
      <xdr:row>149</xdr:row>
      <xdr:rowOff>95250</xdr:rowOff>
    </xdr:from>
    <xdr:to>
      <xdr:col>4</xdr:col>
      <xdr:colOff>682837</xdr:colOff>
      <xdr:row>162</xdr:row>
      <xdr:rowOff>133350</xdr:rowOff>
    </xdr:to>
    <xdr:pic>
      <xdr:nvPicPr>
        <xdr:cNvPr id="17" name="Imagen 16">
          <a:extLst>
            <a:ext uri="{FF2B5EF4-FFF2-40B4-BE49-F238E27FC236}">
              <a16:creationId xmlns="" xmlns:a16="http://schemas.microsoft.com/office/drawing/2014/main" id="{198A0E03-5137-4D6A-B311-BF2802DF6B6B}"/>
            </a:ext>
          </a:extLst>
        </xdr:cNvPr>
        <xdr:cNvPicPr>
          <a:picLocks noChangeAspect="1"/>
        </xdr:cNvPicPr>
      </xdr:nvPicPr>
      <xdr:blipFill>
        <a:blip xmlns:r="http://schemas.openxmlformats.org/officeDocument/2006/relationships" r:embed="rId15"/>
        <a:stretch>
          <a:fillRect/>
        </a:stretch>
      </xdr:blipFill>
      <xdr:spPr>
        <a:xfrm>
          <a:off x="370417" y="16158210"/>
          <a:ext cx="3482340" cy="2415540"/>
        </a:xfrm>
        <a:prstGeom prst="rect">
          <a:avLst/>
        </a:prstGeom>
      </xdr:spPr>
    </xdr:pic>
    <xdr:clientData/>
  </xdr:twoCellAnchor>
  <xdr:twoCellAnchor editAs="oneCell">
    <xdr:from>
      <xdr:col>6</xdr:col>
      <xdr:colOff>465666</xdr:colOff>
      <xdr:row>149</xdr:row>
      <xdr:rowOff>148167</xdr:rowOff>
    </xdr:from>
    <xdr:to>
      <xdr:col>10</xdr:col>
      <xdr:colOff>198966</xdr:colOff>
      <xdr:row>162</xdr:row>
      <xdr:rowOff>186267</xdr:rowOff>
    </xdr:to>
    <xdr:pic>
      <xdr:nvPicPr>
        <xdr:cNvPr id="18" name="Imagen 17">
          <a:extLst>
            <a:ext uri="{FF2B5EF4-FFF2-40B4-BE49-F238E27FC236}">
              <a16:creationId xmlns="" xmlns:a16="http://schemas.microsoft.com/office/drawing/2014/main" id="{0608D089-B209-4B43-B15D-458CD0C2D299}"/>
            </a:ext>
          </a:extLst>
        </xdr:cNvPr>
        <xdr:cNvPicPr>
          <a:picLocks noChangeAspect="1"/>
        </xdr:cNvPicPr>
      </xdr:nvPicPr>
      <xdr:blipFill>
        <a:blip xmlns:r="http://schemas.openxmlformats.org/officeDocument/2006/relationships" r:embed="rId16"/>
        <a:stretch>
          <a:fillRect/>
        </a:stretch>
      </xdr:blipFill>
      <xdr:spPr>
        <a:xfrm>
          <a:off x="5068146" y="16211127"/>
          <a:ext cx="3482340" cy="2415540"/>
        </a:xfrm>
        <a:prstGeom prst="rect">
          <a:avLst/>
        </a:prstGeom>
      </xdr:spPr>
    </xdr:pic>
    <xdr:clientData/>
  </xdr:twoCellAnchor>
  <xdr:twoCellAnchor editAs="oneCell">
    <xdr:from>
      <xdr:col>0</xdr:col>
      <xdr:colOff>338666</xdr:colOff>
      <xdr:row>165</xdr:row>
      <xdr:rowOff>63500</xdr:rowOff>
    </xdr:from>
    <xdr:to>
      <xdr:col>4</xdr:col>
      <xdr:colOff>651086</xdr:colOff>
      <xdr:row>178</xdr:row>
      <xdr:rowOff>101600</xdr:rowOff>
    </xdr:to>
    <xdr:pic>
      <xdr:nvPicPr>
        <xdr:cNvPr id="19" name="Imagen 18">
          <a:extLst>
            <a:ext uri="{FF2B5EF4-FFF2-40B4-BE49-F238E27FC236}">
              <a16:creationId xmlns="" xmlns:a16="http://schemas.microsoft.com/office/drawing/2014/main" id="{0771DD35-D1C7-4457-9E47-DA8B873B4AAE}"/>
            </a:ext>
          </a:extLst>
        </xdr:cNvPr>
        <xdr:cNvPicPr>
          <a:picLocks noChangeAspect="1"/>
        </xdr:cNvPicPr>
      </xdr:nvPicPr>
      <xdr:blipFill>
        <a:blip xmlns:r="http://schemas.openxmlformats.org/officeDocument/2006/relationships" r:embed="rId17"/>
        <a:stretch>
          <a:fillRect/>
        </a:stretch>
      </xdr:blipFill>
      <xdr:spPr>
        <a:xfrm>
          <a:off x="338666" y="19067780"/>
          <a:ext cx="3482340" cy="2415540"/>
        </a:xfrm>
        <a:prstGeom prst="rect">
          <a:avLst/>
        </a:prstGeom>
      </xdr:spPr>
    </xdr:pic>
    <xdr:clientData/>
  </xdr:twoCellAnchor>
  <xdr:twoCellAnchor editAs="oneCell">
    <xdr:from>
      <xdr:col>6</xdr:col>
      <xdr:colOff>444500</xdr:colOff>
      <xdr:row>165</xdr:row>
      <xdr:rowOff>63500</xdr:rowOff>
    </xdr:from>
    <xdr:to>
      <xdr:col>10</xdr:col>
      <xdr:colOff>177800</xdr:colOff>
      <xdr:row>178</xdr:row>
      <xdr:rowOff>101600</xdr:rowOff>
    </xdr:to>
    <xdr:pic>
      <xdr:nvPicPr>
        <xdr:cNvPr id="20" name="Imagen 19">
          <a:extLst>
            <a:ext uri="{FF2B5EF4-FFF2-40B4-BE49-F238E27FC236}">
              <a16:creationId xmlns="" xmlns:a16="http://schemas.microsoft.com/office/drawing/2014/main" id="{ED2CD83E-B36C-4C29-B5E9-E284573D455F}"/>
            </a:ext>
          </a:extLst>
        </xdr:cNvPr>
        <xdr:cNvPicPr>
          <a:picLocks noChangeAspect="1"/>
        </xdr:cNvPicPr>
      </xdr:nvPicPr>
      <xdr:blipFill>
        <a:blip xmlns:r="http://schemas.openxmlformats.org/officeDocument/2006/relationships" r:embed="rId18"/>
        <a:stretch>
          <a:fillRect/>
        </a:stretch>
      </xdr:blipFill>
      <xdr:spPr>
        <a:xfrm>
          <a:off x="5046980" y="19067780"/>
          <a:ext cx="3482340" cy="2415540"/>
        </a:xfrm>
        <a:prstGeom prst="rect">
          <a:avLst/>
        </a:prstGeom>
      </xdr:spPr>
    </xdr:pic>
    <xdr:clientData/>
  </xdr:twoCellAnchor>
  <xdr:twoCellAnchor editAs="oneCell">
    <xdr:from>
      <xdr:col>0</xdr:col>
      <xdr:colOff>338667</xdr:colOff>
      <xdr:row>197</xdr:row>
      <xdr:rowOff>74084</xdr:rowOff>
    </xdr:from>
    <xdr:to>
      <xdr:col>4</xdr:col>
      <xdr:colOff>658707</xdr:colOff>
      <xdr:row>210</xdr:row>
      <xdr:rowOff>112184</xdr:rowOff>
    </xdr:to>
    <xdr:pic>
      <xdr:nvPicPr>
        <xdr:cNvPr id="21" name="Imagen 20">
          <a:extLst>
            <a:ext uri="{FF2B5EF4-FFF2-40B4-BE49-F238E27FC236}">
              <a16:creationId xmlns="" xmlns:a16="http://schemas.microsoft.com/office/drawing/2014/main" id="{444FBA39-C6C5-4849-8876-6BDA2DC5EF60}"/>
            </a:ext>
          </a:extLst>
        </xdr:cNvPr>
        <xdr:cNvPicPr>
          <a:picLocks noChangeAspect="1"/>
        </xdr:cNvPicPr>
      </xdr:nvPicPr>
      <xdr:blipFill>
        <a:blip xmlns:r="http://schemas.openxmlformats.org/officeDocument/2006/relationships" r:embed="rId19"/>
        <a:stretch>
          <a:fillRect/>
        </a:stretch>
      </xdr:blipFill>
      <xdr:spPr>
        <a:xfrm>
          <a:off x="338667" y="22019684"/>
          <a:ext cx="3489960" cy="2415540"/>
        </a:xfrm>
        <a:prstGeom prst="rect">
          <a:avLst/>
        </a:prstGeom>
      </xdr:spPr>
    </xdr:pic>
    <xdr:clientData/>
  </xdr:twoCellAnchor>
  <xdr:twoCellAnchor editAs="oneCell">
    <xdr:from>
      <xdr:col>6</xdr:col>
      <xdr:colOff>465667</xdr:colOff>
      <xdr:row>197</xdr:row>
      <xdr:rowOff>63500</xdr:rowOff>
    </xdr:from>
    <xdr:to>
      <xdr:col>10</xdr:col>
      <xdr:colOff>206587</xdr:colOff>
      <xdr:row>210</xdr:row>
      <xdr:rowOff>109220</xdr:rowOff>
    </xdr:to>
    <xdr:pic>
      <xdr:nvPicPr>
        <xdr:cNvPr id="22" name="Imagen 21">
          <a:extLst>
            <a:ext uri="{FF2B5EF4-FFF2-40B4-BE49-F238E27FC236}">
              <a16:creationId xmlns="" xmlns:a16="http://schemas.microsoft.com/office/drawing/2014/main" id="{84861B0A-C712-4F71-A1A6-7C0CE39B8917}"/>
            </a:ext>
          </a:extLst>
        </xdr:cNvPr>
        <xdr:cNvPicPr>
          <a:picLocks noChangeAspect="1"/>
        </xdr:cNvPicPr>
      </xdr:nvPicPr>
      <xdr:blipFill>
        <a:blip xmlns:r="http://schemas.openxmlformats.org/officeDocument/2006/relationships" r:embed="rId20"/>
        <a:stretch>
          <a:fillRect/>
        </a:stretch>
      </xdr:blipFill>
      <xdr:spPr>
        <a:xfrm>
          <a:off x="5068147" y="22009100"/>
          <a:ext cx="3489960" cy="2423160"/>
        </a:xfrm>
        <a:prstGeom prst="rect">
          <a:avLst/>
        </a:prstGeom>
      </xdr:spPr>
    </xdr:pic>
    <xdr:clientData/>
  </xdr:twoCellAnchor>
  <xdr:twoCellAnchor editAs="oneCell">
    <xdr:from>
      <xdr:col>0</xdr:col>
      <xdr:colOff>486834</xdr:colOff>
      <xdr:row>213</xdr:row>
      <xdr:rowOff>42334</xdr:rowOff>
    </xdr:from>
    <xdr:to>
      <xdr:col>4</xdr:col>
      <xdr:colOff>799254</xdr:colOff>
      <xdr:row>226</xdr:row>
      <xdr:rowOff>80434</xdr:rowOff>
    </xdr:to>
    <xdr:pic>
      <xdr:nvPicPr>
        <xdr:cNvPr id="23" name="Imagen 22">
          <a:extLst>
            <a:ext uri="{FF2B5EF4-FFF2-40B4-BE49-F238E27FC236}">
              <a16:creationId xmlns="" xmlns:a16="http://schemas.microsoft.com/office/drawing/2014/main" id="{34F585BA-DD89-4C71-9D4A-5EE1986A8FEA}"/>
            </a:ext>
          </a:extLst>
        </xdr:cNvPr>
        <xdr:cNvPicPr>
          <a:picLocks noChangeAspect="1"/>
        </xdr:cNvPicPr>
      </xdr:nvPicPr>
      <xdr:blipFill>
        <a:blip xmlns:r="http://schemas.openxmlformats.org/officeDocument/2006/relationships" r:embed="rId21"/>
        <a:stretch>
          <a:fillRect/>
        </a:stretch>
      </xdr:blipFill>
      <xdr:spPr>
        <a:xfrm>
          <a:off x="486834" y="24929254"/>
          <a:ext cx="3482340" cy="2514600"/>
        </a:xfrm>
        <a:prstGeom prst="rect">
          <a:avLst/>
        </a:prstGeom>
      </xdr:spPr>
    </xdr:pic>
    <xdr:clientData/>
  </xdr:twoCellAnchor>
  <xdr:twoCellAnchor editAs="oneCell">
    <xdr:from>
      <xdr:col>6</xdr:col>
      <xdr:colOff>455084</xdr:colOff>
      <xdr:row>213</xdr:row>
      <xdr:rowOff>52916</xdr:rowOff>
    </xdr:from>
    <xdr:to>
      <xdr:col>10</xdr:col>
      <xdr:colOff>188384</xdr:colOff>
      <xdr:row>226</xdr:row>
      <xdr:rowOff>91016</xdr:rowOff>
    </xdr:to>
    <xdr:pic>
      <xdr:nvPicPr>
        <xdr:cNvPr id="24" name="Imagen 23">
          <a:extLst>
            <a:ext uri="{FF2B5EF4-FFF2-40B4-BE49-F238E27FC236}">
              <a16:creationId xmlns="" xmlns:a16="http://schemas.microsoft.com/office/drawing/2014/main" id="{E0A7E410-B9D3-44B2-B975-8ED2B8F787DA}"/>
            </a:ext>
          </a:extLst>
        </xdr:cNvPr>
        <xdr:cNvPicPr>
          <a:picLocks noChangeAspect="1"/>
        </xdr:cNvPicPr>
      </xdr:nvPicPr>
      <xdr:blipFill>
        <a:blip xmlns:r="http://schemas.openxmlformats.org/officeDocument/2006/relationships" r:embed="rId22"/>
        <a:stretch>
          <a:fillRect/>
        </a:stretch>
      </xdr:blipFill>
      <xdr:spPr>
        <a:xfrm>
          <a:off x="5057564" y="24939836"/>
          <a:ext cx="3482340" cy="2514600"/>
        </a:xfrm>
        <a:prstGeom prst="rect">
          <a:avLst/>
        </a:prstGeom>
      </xdr:spPr>
    </xdr:pic>
    <xdr:clientData/>
  </xdr:twoCellAnchor>
  <xdr:twoCellAnchor editAs="oneCell">
    <xdr:from>
      <xdr:col>0</xdr:col>
      <xdr:colOff>433917</xdr:colOff>
      <xdr:row>229</xdr:row>
      <xdr:rowOff>84667</xdr:rowOff>
    </xdr:from>
    <xdr:to>
      <xdr:col>4</xdr:col>
      <xdr:colOff>746337</xdr:colOff>
      <xdr:row>242</xdr:row>
      <xdr:rowOff>130387</xdr:rowOff>
    </xdr:to>
    <xdr:pic>
      <xdr:nvPicPr>
        <xdr:cNvPr id="25" name="Imagen 24">
          <a:extLst>
            <a:ext uri="{FF2B5EF4-FFF2-40B4-BE49-F238E27FC236}">
              <a16:creationId xmlns="" xmlns:a16="http://schemas.microsoft.com/office/drawing/2014/main" id="{67CCD7F2-8F27-4517-8FA4-D460AA4CA1B9}"/>
            </a:ext>
          </a:extLst>
        </xdr:cNvPr>
        <xdr:cNvPicPr>
          <a:picLocks noChangeAspect="1"/>
        </xdr:cNvPicPr>
      </xdr:nvPicPr>
      <xdr:blipFill>
        <a:blip xmlns:r="http://schemas.openxmlformats.org/officeDocument/2006/relationships" r:embed="rId23"/>
        <a:stretch>
          <a:fillRect/>
        </a:stretch>
      </xdr:blipFill>
      <xdr:spPr>
        <a:xfrm>
          <a:off x="433917" y="28019587"/>
          <a:ext cx="3482340" cy="2522220"/>
        </a:xfrm>
        <a:prstGeom prst="rect">
          <a:avLst/>
        </a:prstGeom>
      </xdr:spPr>
    </xdr:pic>
    <xdr:clientData/>
  </xdr:twoCellAnchor>
  <xdr:twoCellAnchor editAs="oneCell">
    <xdr:from>
      <xdr:col>6</xdr:col>
      <xdr:colOff>391584</xdr:colOff>
      <xdr:row>229</xdr:row>
      <xdr:rowOff>74083</xdr:rowOff>
    </xdr:from>
    <xdr:to>
      <xdr:col>10</xdr:col>
      <xdr:colOff>124884</xdr:colOff>
      <xdr:row>242</xdr:row>
      <xdr:rowOff>112183</xdr:rowOff>
    </xdr:to>
    <xdr:pic>
      <xdr:nvPicPr>
        <xdr:cNvPr id="26" name="Imagen 25">
          <a:extLst>
            <a:ext uri="{FF2B5EF4-FFF2-40B4-BE49-F238E27FC236}">
              <a16:creationId xmlns="" xmlns:a16="http://schemas.microsoft.com/office/drawing/2014/main" id="{12514701-DA4F-4ECA-B0CA-6E6F8F50817E}"/>
            </a:ext>
          </a:extLst>
        </xdr:cNvPr>
        <xdr:cNvPicPr>
          <a:picLocks noChangeAspect="1"/>
        </xdr:cNvPicPr>
      </xdr:nvPicPr>
      <xdr:blipFill>
        <a:blip xmlns:r="http://schemas.openxmlformats.org/officeDocument/2006/relationships" r:embed="rId24"/>
        <a:stretch>
          <a:fillRect/>
        </a:stretch>
      </xdr:blipFill>
      <xdr:spPr>
        <a:xfrm>
          <a:off x="4994064" y="28009003"/>
          <a:ext cx="3482340" cy="2514600"/>
        </a:xfrm>
        <a:prstGeom prst="rect">
          <a:avLst/>
        </a:prstGeom>
      </xdr:spPr>
    </xdr:pic>
    <xdr:clientData/>
  </xdr:twoCellAnchor>
  <xdr:twoCellAnchor editAs="oneCell">
    <xdr:from>
      <xdr:col>0</xdr:col>
      <xdr:colOff>370416</xdr:colOff>
      <xdr:row>293</xdr:row>
      <xdr:rowOff>63500</xdr:rowOff>
    </xdr:from>
    <xdr:to>
      <xdr:col>4</xdr:col>
      <xdr:colOff>675216</xdr:colOff>
      <xdr:row>306</xdr:row>
      <xdr:rowOff>101600</xdr:rowOff>
    </xdr:to>
    <xdr:pic>
      <xdr:nvPicPr>
        <xdr:cNvPr id="27" name="Imagen 26">
          <a:extLst>
            <a:ext uri="{FF2B5EF4-FFF2-40B4-BE49-F238E27FC236}">
              <a16:creationId xmlns="" xmlns:a16="http://schemas.microsoft.com/office/drawing/2014/main" id="{8B916CE7-C78C-4AFB-8B98-EF7B7F974183}"/>
            </a:ext>
          </a:extLst>
        </xdr:cNvPr>
        <xdr:cNvPicPr>
          <a:picLocks noChangeAspect="1"/>
        </xdr:cNvPicPr>
      </xdr:nvPicPr>
      <xdr:blipFill>
        <a:blip xmlns:r="http://schemas.openxmlformats.org/officeDocument/2006/relationships" r:embed="rId25"/>
        <a:stretch>
          <a:fillRect/>
        </a:stretch>
      </xdr:blipFill>
      <xdr:spPr>
        <a:xfrm>
          <a:off x="370416" y="31046420"/>
          <a:ext cx="3474720" cy="2415540"/>
        </a:xfrm>
        <a:prstGeom prst="rect">
          <a:avLst/>
        </a:prstGeom>
      </xdr:spPr>
    </xdr:pic>
    <xdr:clientData/>
  </xdr:twoCellAnchor>
  <xdr:twoCellAnchor editAs="oneCell">
    <xdr:from>
      <xdr:col>6</xdr:col>
      <xdr:colOff>412750</xdr:colOff>
      <xdr:row>293</xdr:row>
      <xdr:rowOff>74083</xdr:rowOff>
    </xdr:from>
    <xdr:to>
      <xdr:col>10</xdr:col>
      <xdr:colOff>146050</xdr:colOff>
      <xdr:row>306</xdr:row>
      <xdr:rowOff>112183</xdr:rowOff>
    </xdr:to>
    <xdr:pic>
      <xdr:nvPicPr>
        <xdr:cNvPr id="28" name="Imagen 27">
          <a:extLst>
            <a:ext uri="{FF2B5EF4-FFF2-40B4-BE49-F238E27FC236}">
              <a16:creationId xmlns="" xmlns:a16="http://schemas.microsoft.com/office/drawing/2014/main" id="{5C759021-DE9D-4A15-993C-45522B65372C}"/>
            </a:ext>
          </a:extLst>
        </xdr:cNvPr>
        <xdr:cNvPicPr>
          <a:picLocks noChangeAspect="1"/>
        </xdr:cNvPicPr>
      </xdr:nvPicPr>
      <xdr:blipFill>
        <a:blip xmlns:r="http://schemas.openxmlformats.org/officeDocument/2006/relationships" r:embed="rId26"/>
        <a:stretch>
          <a:fillRect/>
        </a:stretch>
      </xdr:blipFill>
      <xdr:spPr>
        <a:xfrm>
          <a:off x="5015230" y="31057003"/>
          <a:ext cx="3482340" cy="2415540"/>
        </a:xfrm>
        <a:prstGeom prst="rect">
          <a:avLst/>
        </a:prstGeom>
      </xdr:spPr>
    </xdr:pic>
    <xdr:clientData/>
  </xdr:twoCellAnchor>
  <xdr:twoCellAnchor editAs="oneCell">
    <xdr:from>
      <xdr:col>0</xdr:col>
      <xdr:colOff>285750</xdr:colOff>
      <xdr:row>341</xdr:row>
      <xdr:rowOff>52917</xdr:rowOff>
    </xdr:from>
    <xdr:to>
      <xdr:col>4</xdr:col>
      <xdr:colOff>597750</xdr:colOff>
      <xdr:row>354</xdr:row>
      <xdr:rowOff>49850</xdr:rowOff>
    </xdr:to>
    <xdr:pic>
      <xdr:nvPicPr>
        <xdr:cNvPr id="29" name="Imagen 28">
          <a:extLst>
            <a:ext uri="{FF2B5EF4-FFF2-40B4-BE49-F238E27FC236}">
              <a16:creationId xmlns="" xmlns:a16="http://schemas.microsoft.com/office/drawing/2014/main" id="{69B430E4-2CD5-4762-A2BD-67FF2E1950E5}"/>
            </a:ext>
          </a:extLst>
        </xdr:cNvPr>
        <xdr:cNvPicPr>
          <a:picLocks noChangeAspect="1"/>
        </xdr:cNvPicPr>
      </xdr:nvPicPr>
      <xdr:blipFill>
        <a:blip xmlns:r="http://schemas.openxmlformats.org/officeDocument/2006/relationships" r:embed="rId27"/>
        <a:stretch>
          <a:fillRect/>
        </a:stretch>
      </xdr:blipFill>
      <xdr:spPr>
        <a:xfrm>
          <a:off x="285750" y="33977157"/>
          <a:ext cx="3481920" cy="2374373"/>
        </a:xfrm>
        <a:prstGeom prst="rect">
          <a:avLst/>
        </a:prstGeom>
      </xdr:spPr>
    </xdr:pic>
    <xdr:clientData/>
  </xdr:twoCellAnchor>
  <xdr:twoCellAnchor editAs="oneCell">
    <xdr:from>
      <xdr:col>6</xdr:col>
      <xdr:colOff>381000</xdr:colOff>
      <xdr:row>341</xdr:row>
      <xdr:rowOff>42333</xdr:rowOff>
    </xdr:from>
    <xdr:to>
      <xdr:col>10</xdr:col>
      <xdr:colOff>115570</xdr:colOff>
      <xdr:row>354</xdr:row>
      <xdr:rowOff>41487</xdr:rowOff>
    </xdr:to>
    <xdr:pic>
      <xdr:nvPicPr>
        <xdr:cNvPr id="30" name="Imagen 29">
          <a:extLst>
            <a:ext uri="{FF2B5EF4-FFF2-40B4-BE49-F238E27FC236}">
              <a16:creationId xmlns="" xmlns:a16="http://schemas.microsoft.com/office/drawing/2014/main" id="{25479D52-8B24-4022-891C-D299BDABD089}"/>
            </a:ext>
          </a:extLst>
        </xdr:cNvPr>
        <xdr:cNvPicPr>
          <a:picLocks noChangeAspect="1"/>
        </xdr:cNvPicPr>
      </xdr:nvPicPr>
      <xdr:blipFill>
        <a:blip xmlns:r="http://schemas.openxmlformats.org/officeDocument/2006/relationships" r:embed="rId28"/>
        <a:stretch>
          <a:fillRect/>
        </a:stretch>
      </xdr:blipFill>
      <xdr:spPr>
        <a:xfrm>
          <a:off x="4983480" y="33966573"/>
          <a:ext cx="3483610" cy="2376594"/>
        </a:xfrm>
        <a:prstGeom prst="rect">
          <a:avLst/>
        </a:prstGeom>
      </xdr:spPr>
    </xdr:pic>
    <xdr:clientData/>
  </xdr:twoCellAnchor>
  <xdr:twoCellAnchor editAs="oneCell">
    <xdr:from>
      <xdr:col>0</xdr:col>
      <xdr:colOff>285750</xdr:colOff>
      <xdr:row>357</xdr:row>
      <xdr:rowOff>74084</xdr:rowOff>
    </xdr:from>
    <xdr:to>
      <xdr:col>4</xdr:col>
      <xdr:colOff>591820</xdr:colOff>
      <xdr:row>370</xdr:row>
      <xdr:rowOff>65617</xdr:rowOff>
    </xdr:to>
    <xdr:pic>
      <xdr:nvPicPr>
        <xdr:cNvPr id="31" name="Imagen 30">
          <a:extLst>
            <a:ext uri="{FF2B5EF4-FFF2-40B4-BE49-F238E27FC236}">
              <a16:creationId xmlns="" xmlns:a16="http://schemas.microsoft.com/office/drawing/2014/main" id="{878BF427-9438-4BC7-BBC0-DC9CD4035631}"/>
            </a:ext>
          </a:extLst>
        </xdr:cNvPr>
        <xdr:cNvPicPr>
          <a:picLocks noChangeAspect="1"/>
        </xdr:cNvPicPr>
      </xdr:nvPicPr>
      <xdr:blipFill>
        <a:blip xmlns:r="http://schemas.openxmlformats.org/officeDocument/2006/relationships" r:embed="rId29"/>
        <a:stretch>
          <a:fillRect/>
        </a:stretch>
      </xdr:blipFill>
      <xdr:spPr>
        <a:xfrm>
          <a:off x="285750" y="36939644"/>
          <a:ext cx="3475990" cy="2368973"/>
        </a:xfrm>
        <a:prstGeom prst="rect">
          <a:avLst/>
        </a:prstGeom>
      </xdr:spPr>
    </xdr:pic>
    <xdr:clientData/>
  </xdr:twoCellAnchor>
  <xdr:twoCellAnchor editAs="oneCell">
    <xdr:from>
      <xdr:col>6</xdr:col>
      <xdr:colOff>402167</xdr:colOff>
      <xdr:row>357</xdr:row>
      <xdr:rowOff>74084</xdr:rowOff>
    </xdr:from>
    <xdr:to>
      <xdr:col>10</xdr:col>
      <xdr:colOff>142667</xdr:colOff>
      <xdr:row>370</xdr:row>
      <xdr:rowOff>71017</xdr:rowOff>
    </xdr:to>
    <xdr:pic>
      <xdr:nvPicPr>
        <xdr:cNvPr id="32" name="Imagen 31">
          <a:extLst>
            <a:ext uri="{FF2B5EF4-FFF2-40B4-BE49-F238E27FC236}">
              <a16:creationId xmlns="" xmlns:a16="http://schemas.microsoft.com/office/drawing/2014/main" id="{11E035A8-2634-4F9B-88EA-FB9F507DBC03}"/>
            </a:ext>
          </a:extLst>
        </xdr:cNvPr>
        <xdr:cNvPicPr>
          <a:picLocks noChangeAspect="1"/>
        </xdr:cNvPicPr>
      </xdr:nvPicPr>
      <xdr:blipFill>
        <a:blip xmlns:r="http://schemas.openxmlformats.org/officeDocument/2006/relationships" r:embed="rId30"/>
        <a:stretch>
          <a:fillRect/>
        </a:stretch>
      </xdr:blipFill>
      <xdr:spPr>
        <a:xfrm>
          <a:off x="5004647" y="36939644"/>
          <a:ext cx="3489540" cy="2374373"/>
        </a:xfrm>
        <a:prstGeom prst="rect">
          <a:avLst/>
        </a:prstGeom>
      </xdr:spPr>
    </xdr:pic>
    <xdr:clientData/>
  </xdr:twoCellAnchor>
  <xdr:twoCellAnchor editAs="oneCell">
    <xdr:from>
      <xdr:col>0</xdr:col>
      <xdr:colOff>275167</xdr:colOff>
      <xdr:row>373</xdr:row>
      <xdr:rowOff>105833</xdr:rowOff>
    </xdr:from>
    <xdr:to>
      <xdr:col>4</xdr:col>
      <xdr:colOff>581237</xdr:colOff>
      <xdr:row>386</xdr:row>
      <xdr:rowOff>104987</xdr:rowOff>
    </xdr:to>
    <xdr:pic>
      <xdr:nvPicPr>
        <xdr:cNvPr id="33" name="Imagen 32">
          <a:extLst>
            <a:ext uri="{FF2B5EF4-FFF2-40B4-BE49-F238E27FC236}">
              <a16:creationId xmlns="" xmlns:a16="http://schemas.microsoft.com/office/drawing/2014/main" id="{6F6A5366-D58E-4C30-9B21-0834EA7E7E74}"/>
            </a:ext>
          </a:extLst>
        </xdr:cNvPr>
        <xdr:cNvPicPr>
          <a:picLocks noChangeAspect="1"/>
        </xdr:cNvPicPr>
      </xdr:nvPicPr>
      <xdr:blipFill>
        <a:blip xmlns:r="http://schemas.openxmlformats.org/officeDocument/2006/relationships" r:embed="rId31"/>
        <a:stretch>
          <a:fillRect/>
        </a:stretch>
      </xdr:blipFill>
      <xdr:spPr>
        <a:xfrm>
          <a:off x="275167" y="39912713"/>
          <a:ext cx="3475990" cy="2376594"/>
        </a:xfrm>
        <a:prstGeom prst="rect">
          <a:avLst/>
        </a:prstGeom>
      </xdr:spPr>
    </xdr:pic>
    <xdr:clientData/>
  </xdr:twoCellAnchor>
  <xdr:twoCellAnchor editAs="oneCell">
    <xdr:from>
      <xdr:col>6</xdr:col>
      <xdr:colOff>423333</xdr:colOff>
      <xdr:row>373</xdr:row>
      <xdr:rowOff>74083</xdr:rowOff>
    </xdr:from>
    <xdr:to>
      <xdr:col>10</xdr:col>
      <xdr:colOff>150283</xdr:colOff>
      <xdr:row>386</xdr:row>
      <xdr:rowOff>112183</xdr:rowOff>
    </xdr:to>
    <xdr:pic>
      <xdr:nvPicPr>
        <xdr:cNvPr id="34" name="Imagen 33">
          <a:extLst>
            <a:ext uri="{FF2B5EF4-FFF2-40B4-BE49-F238E27FC236}">
              <a16:creationId xmlns="" xmlns:a16="http://schemas.microsoft.com/office/drawing/2014/main" id="{30E01D70-BC08-41D0-8A8F-4F36C37FB8F1}"/>
            </a:ext>
          </a:extLst>
        </xdr:cNvPr>
        <xdr:cNvPicPr>
          <a:picLocks noChangeAspect="1"/>
        </xdr:cNvPicPr>
      </xdr:nvPicPr>
      <xdr:blipFill>
        <a:blip xmlns:r="http://schemas.openxmlformats.org/officeDocument/2006/relationships" r:embed="rId32"/>
        <a:stretch>
          <a:fillRect/>
        </a:stretch>
      </xdr:blipFill>
      <xdr:spPr>
        <a:xfrm>
          <a:off x="5025813" y="39880963"/>
          <a:ext cx="3475990" cy="2415540"/>
        </a:xfrm>
        <a:prstGeom prst="rect">
          <a:avLst/>
        </a:prstGeom>
      </xdr:spPr>
    </xdr:pic>
    <xdr:clientData/>
  </xdr:twoCellAnchor>
  <xdr:twoCellAnchor editAs="oneCell">
    <xdr:from>
      <xdr:col>6</xdr:col>
      <xdr:colOff>444500</xdr:colOff>
      <xdr:row>389</xdr:row>
      <xdr:rowOff>74084</xdr:rowOff>
    </xdr:from>
    <xdr:to>
      <xdr:col>10</xdr:col>
      <xdr:colOff>195213</xdr:colOff>
      <xdr:row>402</xdr:row>
      <xdr:rowOff>117584</xdr:rowOff>
    </xdr:to>
    <xdr:pic>
      <xdr:nvPicPr>
        <xdr:cNvPr id="35" name="Imagen 34">
          <a:extLst>
            <a:ext uri="{FF2B5EF4-FFF2-40B4-BE49-F238E27FC236}">
              <a16:creationId xmlns="" xmlns:a16="http://schemas.microsoft.com/office/drawing/2014/main" id="{E181D4F5-1BB5-423D-8863-41811381EBEE}"/>
            </a:ext>
          </a:extLst>
        </xdr:cNvPr>
        <xdr:cNvPicPr>
          <a:picLocks noChangeAspect="1"/>
        </xdr:cNvPicPr>
      </xdr:nvPicPr>
      <xdr:blipFill>
        <a:blip xmlns:r="http://schemas.openxmlformats.org/officeDocument/2006/relationships" r:embed="rId33"/>
        <a:stretch>
          <a:fillRect/>
        </a:stretch>
      </xdr:blipFill>
      <xdr:spPr>
        <a:xfrm>
          <a:off x="5046980" y="42822284"/>
          <a:ext cx="3499753" cy="2420940"/>
        </a:xfrm>
        <a:prstGeom prst="rect">
          <a:avLst/>
        </a:prstGeom>
      </xdr:spPr>
    </xdr:pic>
    <xdr:clientData/>
  </xdr:twoCellAnchor>
  <xdr:twoCellAnchor editAs="oneCell">
    <xdr:from>
      <xdr:col>0</xdr:col>
      <xdr:colOff>328083</xdr:colOff>
      <xdr:row>405</xdr:row>
      <xdr:rowOff>63500</xdr:rowOff>
    </xdr:from>
    <xdr:to>
      <xdr:col>4</xdr:col>
      <xdr:colOff>632883</xdr:colOff>
      <xdr:row>418</xdr:row>
      <xdr:rowOff>101600</xdr:rowOff>
    </xdr:to>
    <xdr:pic>
      <xdr:nvPicPr>
        <xdr:cNvPr id="36" name="Imagen 35">
          <a:extLst>
            <a:ext uri="{FF2B5EF4-FFF2-40B4-BE49-F238E27FC236}">
              <a16:creationId xmlns="" xmlns:a16="http://schemas.microsoft.com/office/drawing/2014/main" id="{3168E6C5-7BC0-41F0-8C5D-B1E350921896}"/>
            </a:ext>
          </a:extLst>
        </xdr:cNvPr>
        <xdr:cNvPicPr>
          <a:picLocks noChangeAspect="1"/>
        </xdr:cNvPicPr>
      </xdr:nvPicPr>
      <xdr:blipFill>
        <a:blip xmlns:r="http://schemas.openxmlformats.org/officeDocument/2006/relationships" r:embed="rId34"/>
        <a:stretch>
          <a:fillRect/>
        </a:stretch>
      </xdr:blipFill>
      <xdr:spPr>
        <a:xfrm>
          <a:off x="328083" y="45753020"/>
          <a:ext cx="3474720" cy="2415540"/>
        </a:xfrm>
        <a:prstGeom prst="rect">
          <a:avLst/>
        </a:prstGeom>
      </xdr:spPr>
    </xdr:pic>
    <xdr:clientData/>
  </xdr:twoCellAnchor>
  <xdr:twoCellAnchor editAs="oneCell">
    <xdr:from>
      <xdr:col>6</xdr:col>
      <xdr:colOff>391583</xdr:colOff>
      <xdr:row>405</xdr:row>
      <xdr:rowOff>31750</xdr:rowOff>
    </xdr:from>
    <xdr:to>
      <xdr:col>10</xdr:col>
      <xdr:colOff>124883</xdr:colOff>
      <xdr:row>418</xdr:row>
      <xdr:rowOff>69850</xdr:rowOff>
    </xdr:to>
    <xdr:pic>
      <xdr:nvPicPr>
        <xdr:cNvPr id="37" name="Imagen 36">
          <a:extLst>
            <a:ext uri="{FF2B5EF4-FFF2-40B4-BE49-F238E27FC236}">
              <a16:creationId xmlns="" xmlns:a16="http://schemas.microsoft.com/office/drawing/2014/main" id="{D4C32F49-83CD-47F0-8022-5D93B94A0B24}"/>
            </a:ext>
          </a:extLst>
        </xdr:cNvPr>
        <xdr:cNvPicPr>
          <a:picLocks noChangeAspect="1"/>
        </xdr:cNvPicPr>
      </xdr:nvPicPr>
      <xdr:blipFill>
        <a:blip xmlns:r="http://schemas.openxmlformats.org/officeDocument/2006/relationships" r:embed="rId35"/>
        <a:stretch>
          <a:fillRect/>
        </a:stretch>
      </xdr:blipFill>
      <xdr:spPr>
        <a:xfrm>
          <a:off x="4994063" y="45721270"/>
          <a:ext cx="3482340" cy="2415540"/>
        </a:xfrm>
        <a:prstGeom prst="rect">
          <a:avLst/>
        </a:prstGeom>
      </xdr:spPr>
    </xdr:pic>
    <xdr:clientData/>
  </xdr:twoCellAnchor>
  <xdr:twoCellAnchor editAs="oneCell">
    <xdr:from>
      <xdr:col>0</xdr:col>
      <xdr:colOff>254000</xdr:colOff>
      <xdr:row>421</xdr:row>
      <xdr:rowOff>42333</xdr:rowOff>
    </xdr:from>
    <xdr:to>
      <xdr:col>4</xdr:col>
      <xdr:colOff>558800</xdr:colOff>
      <xdr:row>434</xdr:row>
      <xdr:rowOff>80433</xdr:rowOff>
    </xdr:to>
    <xdr:pic>
      <xdr:nvPicPr>
        <xdr:cNvPr id="38" name="Imagen 37">
          <a:extLst>
            <a:ext uri="{FF2B5EF4-FFF2-40B4-BE49-F238E27FC236}">
              <a16:creationId xmlns="" xmlns:a16="http://schemas.microsoft.com/office/drawing/2014/main" id="{EFAA659B-AB5B-4695-AD98-7EB33704685A}"/>
            </a:ext>
          </a:extLst>
        </xdr:cNvPr>
        <xdr:cNvPicPr>
          <a:picLocks noChangeAspect="1"/>
        </xdr:cNvPicPr>
      </xdr:nvPicPr>
      <xdr:blipFill>
        <a:blip xmlns:r="http://schemas.openxmlformats.org/officeDocument/2006/relationships" r:embed="rId36"/>
        <a:stretch>
          <a:fillRect/>
        </a:stretch>
      </xdr:blipFill>
      <xdr:spPr>
        <a:xfrm>
          <a:off x="254000" y="48673173"/>
          <a:ext cx="3474720" cy="2415540"/>
        </a:xfrm>
        <a:prstGeom prst="rect">
          <a:avLst/>
        </a:prstGeom>
      </xdr:spPr>
    </xdr:pic>
    <xdr:clientData/>
  </xdr:twoCellAnchor>
  <xdr:twoCellAnchor editAs="oneCell">
    <xdr:from>
      <xdr:col>6</xdr:col>
      <xdr:colOff>391583</xdr:colOff>
      <xdr:row>421</xdr:row>
      <xdr:rowOff>84667</xdr:rowOff>
    </xdr:from>
    <xdr:to>
      <xdr:col>10</xdr:col>
      <xdr:colOff>132503</xdr:colOff>
      <xdr:row>434</xdr:row>
      <xdr:rowOff>130387</xdr:rowOff>
    </xdr:to>
    <xdr:pic>
      <xdr:nvPicPr>
        <xdr:cNvPr id="39" name="Imagen 38">
          <a:extLst>
            <a:ext uri="{FF2B5EF4-FFF2-40B4-BE49-F238E27FC236}">
              <a16:creationId xmlns="" xmlns:a16="http://schemas.microsoft.com/office/drawing/2014/main" id="{20CBD924-77BA-4E2D-BB73-2EA93425FFEB}"/>
            </a:ext>
          </a:extLst>
        </xdr:cNvPr>
        <xdr:cNvPicPr>
          <a:picLocks noChangeAspect="1"/>
        </xdr:cNvPicPr>
      </xdr:nvPicPr>
      <xdr:blipFill>
        <a:blip xmlns:r="http://schemas.openxmlformats.org/officeDocument/2006/relationships" r:embed="rId37"/>
        <a:stretch>
          <a:fillRect/>
        </a:stretch>
      </xdr:blipFill>
      <xdr:spPr>
        <a:xfrm>
          <a:off x="4994063" y="48715507"/>
          <a:ext cx="3489960" cy="242316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564216</xdr:colOff>
      <xdr:row>0</xdr:row>
      <xdr:rowOff>100243</xdr:rowOff>
    </xdr:from>
    <xdr:ext cx="843803" cy="299808"/>
    <xdr:pic>
      <xdr:nvPicPr>
        <xdr:cNvPr id="2" name="2 Imagen">
          <a:extLst>
            <a:ext uri="{FF2B5EF4-FFF2-40B4-BE49-F238E27FC236}">
              <a16:creationId xmlns="" xmlns:a16="http://schemas.microsoft.com/office/drawing/2014/main" id="{6BE38DC9-1AC8-43DF-81DA-ABD9E419A34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644976" y="1002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 xmlns:a16="http://schemas.microsoft.com/office/drawing/2014/main" id="{5CABA7F4-CC3D-49CB-BD94-679CF99CAED9}"/>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50800</xdr:colOff>
      <xdr:row>5</xdr:row>
      <xdr:rowOff>76199</xdr:rowOff>
    </xdr:from>
    <xdr:to>
      <xdr:col>6</xdr:col>
      <xdr:colOff>454025</xdr:colOff>
      <xdr:row>18</xdr:row>
      <xdr:rowOff>114299</xdr:rowOff>
    </xdr:to>
    <xdr:pic>
      <xdr:nvPicPr>
        <xdr:cNvPr id="4" name="Imagen 3">
          <a:extLst>
            <a:ext uri="{FF2B5EF4-FFF2-40B4-BE49-F238E27FC236}">
              <a16:creationId xmlns="" xmlns:a16="http://schemas.microsoft.com/office/drawing/2014/main" id="{7AFEFA65-0076-412B-B7FF-9D6C8D60B4CB}"/>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302260" y="1501139"/>
          <a:ext cx="3451225" cy="2430780"/>
        </a:xfrm>
        <a:prstGeom prst="rect">
          <a:avLst/>
        </a:prstGeom>
      </xdr:spPr>
    </xdr:pic>
    <xdr:clientData/>
  </xdr:twoCellAnchor>
  <xdr:twoCellAnchor editAs="oneCell">
    <xdr:from>
      <xdr:col>7</xdr:col>
      <xdr:colOff>104774</xdr:colOff>
      <xdr:row>21</xdr:row>
      <xdr:rowOff>120253</xdr:rowOff>
    </xdr:from>
    <xdr:to>
      <xdr:col>11</xdr:col>
      <xdr:colOff>342895</xdr:colOff>
      <xdr:row>34</xdr:row>
      <xdr:rowOff>148825</xdr:rowOff>
    </xdr:to>
    <xdr:pic>
      <xdr:nvPicPr>
        <xdr:cNvPr id="5" name="Imagen 4">
          <a:extLst>
            <a:ext uri="{FF2B5EF4-FFF2-40B4-BE49-F238E27FC236}">
              <a16:creationId xmlns="" xmlns:a16="http://schemas.microsoft.com/office/drawing/2014/main" id="{71854866-46D7-48D0-BF95-EB88CE254232}"/>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4059554" y="4539853"/>
          <a:ext cx="3438521" cy="2421252"/>
        </a:xfrm>
        <a:prstGeom prst="rect">
          <a:avLst/>
        </a:prstGeom>
      </xdr:spPr>
    </xdr:pic>
    <xdr:clientData/>
  </xdr:twoCellAnchor>
  <xdr:twoCellAnchor editAs="oneCell">
    <xdr:from>
      <xdr:col>1</xdr:col>
      <xdr:colOff>38100</xdr:colOff>
      <xdr:row>21</xdr:row>
      <xdr:rowOff>133349</xdr:rowOff>
    </xdr:from>
    <xdr:to>
      <xdr:col>6</xdr:col>
      <xdr:colOff>441325</xdr:colOff>
      <xdr:row>34</xdr:row>
      <xdr:rowOff>171449</xdr:rowOff>
    </xdr:to>
    <xdr:pic>
      <xdr:nvPicPr>
        <xdr:cNvPr id="6" name="Imagen 5">
          <a:extLst>
            <a:ext uri="{FF2B5EF4-FFF2-40B4-BE49-F238E27FC236}">
              <a16:creationId xmlns="" xmlns:a16="http://schemas.microsoft.com/office/drawing/2014/main" id="{3A32808F-FAEA-4C5B-B870-445EAB8EEAB6}"/>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289560" y="4552949"/>
          <a:ext cx="3451225" cy="2430780"/>
        </a:xfrm>
        <a:prstGeom prst="rect">
          <a:avLst/>
        </a:prstGeom>
      </xdr:spPr>
    </xdr:pic>
    <xdr:clientData/>
  </xdr:twoCellAnchor>
  <xdr:twoCellAnchor editAs="oneCell">
    <xdr:from>
      <xdr:col>7</xdr:col>
      <xdr:colOff>57150</xdr:colOff>
      <xdr:row>5</xdr:row>
      <xdr:rowOff>129777</xdr:rowOff>
    </xdr:from>
    <xdr:to>
      <xdr:col>11</xdr:col>
      <xdr:colOff>257171</xdr:colOff>
      <xdr:row>18</xdr:row>
      <xdr:rowOff>129774</xdr:rowOff>
    </xdr:to>
    <xdr:pic>
      <xdr:nvPicPr>
        <xdr:cNvPr id="7" name="Imagen 6">
          <a:extLst>
            <a:ext uri="{FF2B5EF4-FFF2-40B4-BE49-F238E27FC236}">
              <a16:creationId xmlns="" xmlns:a16="http://schemas.microsoft.com/office/drawing/2014/main" id="{3AAF52D1-31B4-4C02-8DD8-DEB29BC97E57}"/>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4011930" y="1554717"/>
          <a:ext cx="3400421" cy="2392677"/>
        </a:xfrm>
        <a:prstGeom prst="rect">
          <a:avLst/>
        </a:prstGeom>
      </xdr:spPr>
    </xdr:pic>
    <xdr:clientData/>
  </xdr:twoCellAnchor>
  <xdr:twoCellAnchor editAs="oneCell">
    <xdr:from>
      <xdr:col>1</xdr:col>
      <xdr:colOff>90170</xdr:colOff>
      <xdr:row>37</xdr:row>
      <xdr:rowOff>75962</xdr:rowOff>
    </xdr:from>
    <xdr:to>
      <xdr:col>6</xdr:col>
      <xdr:colOff>493395</xdr:colOff>
      <xdr:row>50</xdr:row>
      <xdr:rowOff>123587</xdr:rowOff>
    </xdr:to>
    <xdr:pic>
      <xdr:nvPicPr>
        <xdr:cNvPr id="8" name="Imagen 7">
          <a:extLst>
            <a:ext uri="{FF2B5EF4-FFF2-40B4-BE49-F238E27FC236}">
              <a16:creationId xmlns="" xmlns:a16="http://schemas.microsoft.com/office/drawing/2014/main" id="{0C8FAC63-031B-4668-B03B-850D7265F9C2}"/>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341630" y="7490222"/>
          <a:ext cx="3451225" cy="2425065"/>
        </a:xfrm>
        <a:prstGeom prst="rect">
          <a:avLst/>
        </a:prstGeom>
      </xdr:spPr>
    </xdr:pic>
    <xdr:clientData/>
  </xdr:twoCellAnchor>
  <xdr:twoCellAnchor editAs="oneCell">
    <xdr:from>
      <xdr:col>7</xdr:col>
      <xdr:colOff>45720</xdr:colOff>
      <xdr:row>37</xdr:row>
      <xdr:rowOff>100965</xdr:rowOff>
    </xdr:from>
    <xdr:to>
      <xdr:col>11</xdr:col>
      <xdr:colOff>293369</xdr:colOff>
      <xdr:row>50</xdr:row>
      <xdr:rowOff>146208</xdr:rowOff>
    </xdr:to>
    <xdr:pic>
      <xdr:nvPicPr>
        <xdr:cNvPr id="9" name="Imagen 8">
          <a:extLst>
            <a:ext uri="{FF2B5EF4-FFF2-40B4-BE49-F238E27FC236}">
              <a16:creationId xmlns="" xmlns:a16="http://schemas.microsoft.com/office/drawing/2014/main" id="{BB572ADC-5DBF-4FE9-ABC2-2E548A28C53C}"/>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000500" y="7515225"/>
          <a:ext cx="3448049" cy="2422683"/>
        </a:xfrm>
        <a:prstGeom prst="rect">
          <a:avLst/>
        </a:prstGeom>
      </xdr:spPr>
    </xdr:pic>
    <xdr:clientData/>
  </xdr:twoCellAnchor>
  <xdr:twoCellAnchor editAs="oneCell">
    <xdr:from>
      <xdr:col>1</xdr:col>
      <xdr:colOff>104140</xdr:colOff>
      <xdr:row>53</xdr:row>
      <xdr:rowOff>109537</xdr:rowOff>
    </xdr:from>
    <xdr:to>
      <xdr:col>6</xdr:col>
      <xdr:colOff>507365</xdr:colOff>
      <xdr:row>66</xdr:row>
      <xdr:rowOff>157162</xdr:rowOff>
    </xdr:to>
    <xdr:pic>
      <xdr:nvPicPr>
        <xdr:cNvPr id="10" name="Imagen 9">
          <a:extLst>
            <a:ext uri="{FF2B5EF4-FFF2-40B4-BE49-F238E27FC236}">
              <a16:creationId xmlns="" xmlns:a16="http://schemas.microsoft.com/office/drawing/2014/main" id="{0DE02D9F-7D1A-4292-AC3B-F42FAF644D59}"/>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355600" y="10472737"/>
          <a:ext cx="3451225" cy="2425065"/>
        </a:xfrm>
        <a:prstGeom prst="rect">
          <a:avLst/>
        </a:prstGeom>
      </xdr:spPr>
    </xdr:pic>
    <xdr:clientData/>
  </xdr:twoCellAnchor>
  <xdr:twoCellAnchor editAs="oneCell">
    <xdr:from>
      <xdr:col>7</xdr:col>
      <xdr:colOff>92075</xdr:colOff>
      <xdr:row>85</xdr:row>
      <xdr:rowOff>112396</xdr:rowOff>
    </xdr:from>
    <xdr:to>
      <xdr:col>11</xdr:col>
      <xdr:colOff>342900</xdr:colOff>
      <xdr:row>98</xdr:row>
      <xdr:rowOff>160021</xdr:rowOff>
    </xdr:to>
    <xdr:pic>
      <xdr:nvPicPr>
        <xdr:cNvPr id="11" name="Imagen 10">
          <a:extLst>
            <a:ext uri="{FF2B5EF4-FFF2-40B4-BE49-F238E27FC236}">
              <a16:creationId xmlns="" xmlns:a16="http://schemas.microsoft.com/office/drawing/2014/main" id="{DE6161F7-4D94-438E-9003-7EC13A9C784C}"/>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046855" y="16358236"/>
          <a:ext cx="3451225" cy="2425065"/>
        </a:xfrm>
        <a:prstGeom prst="rect">
          <a:avLst/>
        </a:prstGeom>
      </xdr:spPr>
    </xdr:pic>
    <xdr:clientData/>
  </xdr:twoCellAnchor>
  <xdr:twoCellAnchor editAs="oneCell">
    <xdr:from>
      <xdr:col>7</xdr:col>
      <xdr:colOff>114299</xdr:colOff>
      <xdr:row>69</xdr:row>
      <xdr:rowOff>150258</xdr:rowOff>
    </xdr:from>
    <xdr:to>
      <xdr:col>11</xdr:col>
      <xdr:colOff>325752</xdr:colOff>
      <xdr:row>82</xdr:row>
      <xdr:rowOff>168354</xdr:rowOff>
    </xdr:to>
    <xdr:pic>
      <xdr:nvPicPr>
        <xdr:cNvPr id="12" name="Imagen 11">
          <a:extLst>
            <a:ext uri="{FF2B5EF4-FFF2-40B4-BE49-F238E27FC236}">
              <a16:creationId xmlns="" xmlns:a16="http://schemas.microsoft.com/office/drawing/2014/main" id="{67689F0C-36E9-4B30-AC77-066D0B4312B9}"/>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4069079" y="13454778"/>
          <a:ext cx="3411853" cy="2395536"/>
        </a:xfrm>
        <a:prstGeom prst="rect">
          <a:avLst/>
        </a:prstGeom>
      </xdr:spPr>
    </xdr:pic>
    <xdr:clientData/>
  </xdr:twoCellAnchor>
  <xdr:twoCellAnchor editAs="oneCell">
    <xdr:from>
      <xdr:col>1</xdr:col>
      <xdr:colOff>87630</xdr:colOff>
      <xdr:row>69</xdr:row>
      <xdr:rowOff>107632</xdr:rowOff>
    </xdr:from>
    <xdr:to>
      <xdr:col>6</xdr:col>
      <xdr:colOff>490855</xdr:colOff>
      <xdr:row>82</xdr:row>
      <xdr:rowOff>155257</xdr:rowOff>
    </xdr:to>
    <xdr:pic>
      <xdr:nvPicPr>
        <xdr:cNvPr id="13" name="Imagen 12">
          <a:extLst>
            <a:ext uri="{FF2B5EF4-FFF2-40B4-BE49-F238E27FC236}">
              <a16:creationId xmlns="" xmlns:a16="http://schemas.microsoft.com/office/drawing/2014/main" id="{88A4CE0A-9737-4DA5-9679-6F1E6C380E18}"/>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339090" y="13412152"/>
          <a:ext cx="3451225" cy="2425065"/>
        </a:xfrm>
        <a:prstGeom prst="rect">
          <a:avLst/>
        </a:prstGeom>
      </xdr:spPr>
    </xdr:pic>
    <xdr:clientData/>
  </xdr:twoCellAnchor>
  <xdr:twoCellAnchor editAs="oneCell">
    <xdr:from>
      <xdr:col>7</xdr:col>
      <xdr:colOff>43815</xdr:colOff>
      <xdr:row>53</xdr:row>
      <xdr:rowOff>182166</xdr:rowOff>
    </xdr:from>
    <xdr:to>
      <xdr:col>11</xdr:col>
      <xdr:colOff>243836</xdr:colOff>
      <xdr:row>67</xdr:row>
      <xdr:rowOff>1188</xdr:rowOff>
    </xdr:to>
    <xdr:pic>
      <xdr:nvPicPr>
        <xdr:cNvPr id="14" name="Imagen 13">
          <a:extLst>
            <a:ext uri="{FF2B5EF4-FFF2-40B4-BE49-F238E27FC236}">
              <a16:creationId xmlns="" xmlns:a16="http://schemas.microsoft.com/office/drawing/2014/main" id="{9D1A9CC9-8890-4BC8-B45D-6E4E69E7DA4B}"/>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3998595" y="10545366"/>
          <a:ext cx="3400421" cy="2386962"/>
        </a:xfrm>
        <a:prstGeom prst="rect">
          <a:avLst/>
        </a:prstGeom>
      </xdr:spPr>
    </xdr:pic>
    <xdr:clientData/>
  </xdr:twoCellAnchor>
  <xdr:twoCellAnchor editAs="oneCell">
    <xdr:from>
      <xdr:col>1</xdr:col>
      <xdr:colOff>78105</xdr:colOff>
      <xdr:row>85</xdr:row>
      <xdr:rowOff>80249</xdr:rowOff>
    </xdr:from>
    <xdr:to>
      <xdr:col>6</xdr:col>
      <xdr:colOff>478154</xdr:colOff>
      <xdr:row>98</xdr:row>
      <xdr:rowOff>125492</xdr:rowOff>
    </xdr:to>
    <xdr:pic>
      <xdr:nvPicPr>
        <xdr:cNvPr id="15" name="Imagen 14">
          <a:extLst>
            <a:ext uri="{FF2B5EF4-FFF2-40B4-BE49-F238E27FC236}">
              <a16:creationId xmlns="" xmlns:a16="http://schemas.microsoft.com/office/drawing/2014/main" id="{CE2737B4-605C-464D-9BDB-F9CB6EC0C179}"/>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329565" y="16326089"/>
          <a:ext cx="3448049" cy="24226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 xmlns:a16="http://schemas.microsoft.com/office/drawing/2014/main" id="{DACEC985-FD59-4D8B-BE9D-BD94D38E32BB}"/>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184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 xmlns:a16="http://schemas.microsoft.com/office/drawing/2014/main" id="{9CB2C14C-D50A-4774-A2F5-AF0D389FC403}"/>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25804" y="106680"/>
          <a:ext cx="928691" cy="321945"/>
        </a:xfrm>
        <a:prstGeom prst="rect">
          <a:avLst/>
        </a:prstGeom>
      </xdr:spPr>
    </xdr:pic>
    <xdr:clientData/>
  </xdr:oneCellAnchor>
  <xdr:twoCellAnchor editAs="oneCell">
    <xdr:from>
      <xdr:col>8</xdr:col>
      <xdr:colOff>67020</xdr:colOff>
      <xdr:row>89</xdr:row>
      <xdr:rowOff>115273</xdr:rowOff>
    </xdr:from>
    <xdr:to>
      <xdr:col>10</xdr:col>
      <xdr:colOff>796803</xdr:colOff>
      <xdr:row>101</xdr:row>
      <xdr:rowOff>121200</xdr:rowOff>
    </xdr:to>
    <xdr:pic>
      <xdr:nvPicPr>
        <xdr:cNvPr id="4" name="Imagen 3">
          <a:extLst>
            <a:ext uri="{FF2B5EF4-FFF2-40B4-BE49-F238E27FC236}">
              <a16:creationId xmlns="" xmlns:a16="http://schemas.microsoft.com/office/drawing/2014/main" id="{8F67CDC2-CE4E-405B-9704-C5743A4F095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5020020" y="21001693"/>
          <a:ext cx="3069123" cy="2200487"/>
        </a:xfrm>
        <a:prstGeom prst="rect">
          <a:avLst/>
        </a:prstGeom>
      </xdr:spPr>
    </xdr:pic>
    <xdr:clientData/>
  </xdr:twoCellAnchor>
  <xdr:twoCellAnchor editAs="oneCell">
    <xdr:from>
      <xdr:col>2</xdr:col>
      <xdr:colOff>9292</xdr:colOff>
      <xdr:row>72</xdr:row>
      <xdr:rowOff>130285</xdr:rowOff>
    </xdr:from>
    <xdr:to>
      <xdr:col>6</xdr:col>
      <xdr:colOff>666026</xdr:colOff>
      <xdr:row>84</xdr:row>
      <xdr:rowOff>165719</xdr:rowOff>
    </xdr:to>
    <xdr:pic>
      <xdr:nvPicPr>
        <xdr:cNvPr id="5" name="Imagen 4">
          <a:extLst>
            <a:ext uri="{FF2B5EF4-FFF2-40B4-BE49-F238E27FC236}">
              <a16:creationId xmlns="" xmlns:a16="http://schemas.microsoft.com/office/drawing/2014/main" id="{01DCAA28-607D-4293-B8C2-47B0ABE2E28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535072" y="17260045"/>
          <a:ext cx="3377074" cy="2428114"/>
        </a:xfrm>
        <a:prstGeom prst="rect">
          <a:avLst/>
        </a:prstGeom>
      </xdr:spPr>
    </xdr:pic>
    <xdr:clientData/>
  </xdr:twoCellAnchor>
  <xdr:twoCellAnchor editAs="oneCell">
    <xdr:from>
      <xdr:col>2</xdr:col>
      <xdr:colOff>227403</xdr:colOff>
      <xdr:row>89</xdr:row>
      <xdr:rowOff>105124</xdr:rowOff>
    </xdr:from>
    <xdr:to>
      <xdr:col>6</xdr:col>
      <xdr:colOff>583989</xdr:colOff>
      <xdr:row>101</xdr:row>
      <xdr:rowOff>102776</xdr:rowOff>
    </xdr:to>
    <xdr:pic>
      <xdr:nvPicPr>
        <xdr:cNvPr id="6" name="Imagen 5">
          <a:extLst>
            <a:ext uri="{FF2B5EF4-FFF2-40B4-BE49-F238E27FC236}">
              <a16:creationId xmlns="" xmlns:a16="http://schemas.microsoft.com/office/drawing/2014/main" id="{9E84116D-0CA0-4228-A024-F2007E75686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753183" y="20991544"/>
          <a:ext cx="3076926" cy="2192212"/>
        </a:xfrm>
        <a:prstGeom prst="rect">
          <a:avLst/>
        </a:prstGeom>
      </xdr:spPr>
    </xdr:pic>
    <xdr:clientData/>
  </xdr:twoCellAnchor>
  <xdr:twoCellAnchor editAs="oneCell">
    <xdr:from>
      <xdr:col>7</xdr:col>
      <xdr:colOff>311957</xdr:colOff>
      <xdr:row>72</xdr:row>
      <xdr:rowOff>45904</xdr:rowOff>
    </xdr:from>
    <xdr:to>
      <xdr:col>11</xdr:col>
      <xdr:colOff>201778</xdr:colOff>
      <xdr:row>85</xdr:row>
      <xdr:rowOff>138524</xdr:rowOff>
    </xdr:to>
    <xdr:pic>
      <xdr:nvPicPr>
        <xdr:cNvPr id="7" name="Imagen 6">
          <a:extLst>
            <a:ext uri="{FF2B5EF4-FFF2-40B4-BE49-F238E27FC236}">
              <a16:creationId xmlns="" xmlns:a16="http://schemas.microsoft.com/office/drawing/2014/main" id="{5F74B38F-3C10-4E39-BCA6-F4661CC356E7}"/>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678217" y="17175664"/>
          <a:ext cx="3737921" cy="2668180"/>
        </a:xfrm>
        <a:prstGeom prst="rect">
          <a:avLst/>
        </a:prstGeom>
      </xdr:spPr>
    </xdr:pic>
    <xdr:clientData/>
  </xdr:twoCellAnchor>
  <xdr:twoCellAnchor editAs="oneCell">
    <xdr:from>
      <xdr:col>2</xdr:col>
      <xdr:colOff>102841</xdr:colOff>
      <xdr:row>55</xdr:row>
      <xdr:rowOff>104771</xdr:rowOff>
    </xdr:from>
    <xdr:to>
      <xdr:col>6</xdr:col>
      <xdr:colOff>759575</xdr:colOff>
      <xdr:row>68</xdr:row>
      <xdr:rowOff>131702</xdr:rowOff>
    </xdr:to>
    <xdr:pic>
      <xdr:nvPicPr>
        <xdr:cNvPr id="8" name="Imagen 7">
          <a:extLst>
            <a:ext uri="{FF2B5EF4-FFF2-40B4-BE49-F238E27FC236}">
              <a16:creationId xmlns="" xmlns:a16="http://schemas.microsoft.com/office/drawing/2014/main" id="{6398AA0F-2466-477C-8F1C-59C090C3DF7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628621" y="13660751"/>
          <a:ext cx="3377074" cy="2419611"/>
        </a:xfrm>
        <a:prstGeom prst="rect">
          <a:avLst/>
        </a:prstGeom>
      </xdr:spPr>
    </xdr:pic>
    <xdr:clientData/>
  </xdr:twoCellAnchor>
  <xdr:twoCellAnchor editAs="oneCell">
    <xdr:from>
      <xdr:col>8</xdr:col>
      <xdr:colOff>7279</xdr:colOff>
      <xdr:row>55</xdr:row>
      <xdr:rowOff>99511</xdr:rowOff>
    </xdr:from>
    <xdr:to>
      <xdr:col>11</xdr:col>
      <xdr:colOff>142805</xdr:colOff>
      <xdr:row>68</xdr:row>
      <xdr:rowOff>129478</xdr:rowOff>
    </xdr:to>
    <xdr:pic>
      <xdr:nvPicPr>
        <xdr:cNvPr id="9" name="Imagen 8">
          <a:extLst>
            <a:ext uri="{FF2B5EF4-FFF2-40B4-BE49-F238E27FC236}">
              <a16:creationId xmlns="" xmlns:a16="http://schemas.microsoft.com/office/drawing/2014/main" id="{62FFCAB8-D2F6-4D8C-911B-1CF1479AF455}"/>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960279" y="13655491"/>
          <a:ext cx="3396886" cy="2422647"/>
        </a:xfrm>
        <a:prstGeom prst="rect">
          <a:avLst/>
        </a:prstGeom>
      </xdr:spPr>
    </xdr:pic>
    <xdr:clientData/>
  </xdr:twoCellAnchor>
  <xdr:twoCellAnchor editAs="oneCell">
    <xdr:from>
      <xdr:col>7</xdr:col>
      <xdr:colOff>469651</xdr:colOff>
      <xdr:row>6</xdr:row>
      <xdr:rowOff>46657</xdr:rowOff>
    </xdr:from>
    <xdr:to>
      <xdr:col>11</xdr:col>
      <xdr:colOff>125809</xdr:colOff>
      <xdr:row>19</xdr:row>
      <xdr:rowOff>144296</xdr:rowOff>
    </xdr:to>
    <xdr:pic>
      <xdr:nvPicPr>
        <xdr:cNvPr id="10" name="Imagen 9">
          <a:extLst>
            <a:ext uri="{FF2B5EF4-FFF2-40B4-BE49-F238E27FC236}">
              <a16:creationId xmlns="" xmlns:a16="http://schemas.microsoft.com/office/drawing/2014/main" id="{62E71046-84F4-4C48-9EF9-4C6C313E4E6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835911" y="1784017"/>
          <a:ext cx="3504258" cy="2490319"/>
        </a:xfrm>
        <a:prstGeom prst="rect">
          <a:avLst/>
        </a:prstGeom>
      </xdr:spPr>
    </xdr:pic>
    <xdr:clientData/>
  </xdr:twoCellAnchor>
  <xdr:twoCellAnchor editAs="oneCell">
    <xdr:from>
      <xdr:col>1</xdr:col>
      <xdr:colOff>311160</xdr:colOff>
      <xdr:row>22</xdr:row>
      <xdr:rowOff>32740</xdr:rowOff>
    </xdr:from>
    <xdr:to>
      <xdr:col>6</xdr:col>
      <xdr:colOff>753066</xdr:colOff>
      <xdr:row>35</xdr:row>
      <xdr:rowOff>133713</xdr:rowOff>
    </xdr:to>
    <xdr:pic>
      <xdr:nvPicPr>
        <xdr:cNvPr id="11" name="Imagen 10">
          <a:extLst>
            <a:ext uri="{FF2B5EF4-FFF2-40B4-BE49-F238E27FC236}">
              <a16:creationId xmlns="" xmlns:a16="http://schemas.microsoft.com/office/drawing/2014/main" id="{64D5F2DC-A4FF-4575-A9BD-77F105F1626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516900" y="4757140"/>
          <a:ext cx="3482286" cy="2493653"/>
        </a:xfrm>
        <a:prstGeom prst="rect">
          <a:avLst/>
        </a:prstGeom>
      </xdr:spPr>
    </xdr:pic>
    <xdr:clientData/>
  </xdr:twoCellAnchor>
  <xdr:twoCellAnchor editAs="oneCell">
    <xdr:from>
      <xdr:col>2</xdr:col>
      <xdr:colOff>2069</xdr:colOff>
      <xdr:row>6</xdr:row>
      <xdr:rowOff>43883</xdr:rowOff>
    </xdr:from>
    <xdr:to>
      <xdr:col>6</xdr:col>
      <xdr:colOff>731383</xdr:colOff>
      <xdr:row>19</xdr:row>
      <xdr:rowOff>123363</xdr:rowOff>
    </xdr:to>
    <xdr:pic>
      <xdr:nvPicPr>
        <xdr:cNvPr id="12" name="Imagen 11">
          <a:extLst>
            <a:ext uri="{FF2B5EF4-FFF2-40B4-BE49-F238E27FC236}">
              <a16:creationId xmlns="" xmlns:a16="http://schemas.microsoft.com/office/drawing/2014/main" id="{23EF553C-9BC1-479B-B5A8-CD6B9958AE96}"/>
            </a:ext>
          </a:extLst>
        </xdr:cNvPr>
        <xdr:cNvPicPr>
          <a:picLocks noChangeAspect="1"/>
        </xdr:cNvPicPr>
      </xdr:nvPicPr>
      <xdr:blipFill>
        <a:blip xmlns:r="http://schemas.openxmlformats.org/officeDocument/2006/relationships" r:embed="rId11"/>
        <a:stretch>
          <a:fillRect/>
        </a:stretch>
      </xdr:blipFill>
      <xdr:spPr>
        <a:xfrm>
          <a:off x="527849" y="1781243"/>
          <a:ext cx="3449654" cy="2472160"/>
        </a:xfrm>
        <a:prstGeom prst="rect">
          <a:avLst/>
        </a:prstGeom>
      </xdr:spPr>
    </xdr:pic>
    <xdr:clientData/>
  </xdr:twoCellAnchor>
  <xdr:twoCellAnchor editAs="oneCell">
    <xdr:from>
      <xdr:col>2</xdr:col>
      <xdr:colOff>235715</xdr:colOff>
      <xdr:row>104</xdr:row>
      <xdr:rowOff>48783</xdr:rowOff>
    </xdr:from>
    <xdr:to>
      <xdr:col>6</xdr:col>
      <xdr:colOff>619888</xdr:colOff>
      <xdr:row>116</xdr:row>
      <xdr:rowOff>76779</xdr:rowOff>
    </xdr:to>
    <xdr:pic>
      <xdr:nvPicPr>
        <xdr:cNvPr id="13" name="Imagen 12">
          <a:extLst>
            <a:ext uri="{FF2B5EF4-FFF2-40B4-BE49-F238E27FC236}">
              <a16:creationId xmlns="" xmlns:a16="http://schemas.microsoft.com/office/drawing/2014/main" id="{4807A612-CC6C-4B5F-881E-CA1AB34A9BAF}"/>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761495" y="23724123"/>
          <a:ext cx="3104513" cy="2222556"/>
        </a:xfrm>
        <a:prstGeom prst="rect">
          <a:avLst/>
        </a:prstGeom>
      </xdr:spPr>
    </xdr:pic>
    <xdr:clientData/>
  </xdr:twoCellAnchor>
  <xdr:twoCellAnchor editAs="oneCell">
    <xdr:from>
      <xdr:col>8</xdr:col>
      <xdr:colOff>33347</xdr:colOff>
      <xdr:row>104</xdr:row>
      <xdr:rowOff>87924</xdr:rowOff>
    </xdr:from>
    <xdr:to>
      <xdr:col>10</xdr:col>
      <xdr:colOff>777694</xdr:colOff>
      <xdr:row>116</xdr:row>
      <xdr:rowOff>113162</xdr:rowOff>
    </xdr:to>
    <xdr:pic>
      <xdr:nvPicPr>
        <xdr:cNvPr id="14" name="Imagen 13">
          <a:extLst>
            <a:ext uri="{FF2B5EF4-FFF2-40B4-BE49-F238E27FC236}">
              <a16:creationId xmlns="" xmlns:a16="http://schemas.microsoft.com/office/drawing/2014/main" id="{E44D18A9-1705-4E45-BB03-44488C51DA36}"/>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986347" y="23763264"/>
          <a:ext cx="3083687" cy="2219798"/>
        </a:xfrm>
        <a:prstGeom prst="rect">
          <a:avLst/>
        </a:prstGeom>
      </xdr:spPr>
    </xdr:pic>
    <xdr:clientData/>
  </xdr:twoCellAnchor>
  <xdr:twoCellAnchor editAs="oneCell">
    <xdr:from>
      <xdr:col>1</xdr:col>
      <xdr:colOff>121152</xdr:colOff>
      <xdr:row>38</xdr:row>
      <xdr:rowOff>123910</xdr:rowOff>
    </xdr:from>
    <xdr:to>
      <xdr:col>6</xdr:col>
      <xdr:colOff>899532</xdr:colOff>
      <xdr:row>51</xdr:row>
      <xdr:rowOff>39289</xdr:rowOff>
    </xdr:to>
    <xdr:pic>
      <xdr:nvPicPr>
        <xdr:cNvPr id="15" name="Imagen 14">
          <a:extLst>
            <a:ext uri="{FF2B5EF4-FFF2-40B4-BE49-F238E27FC236}">
              <a16:creationId xmlns="" xmlns:a16="http://schemas.microsoft.com/office/drawing/2014/main" id="{0A61FFE5-3B1E-47D3-9276-C2D6B0F90F8E}"/>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326892" y="7835350"/>
          <a:ext cx="3818760" cy="2308059"/>
        </a:xfrm>
        <a:prstGeom prst="rect">
          <a:avLst/>
        </a:prstGeom>
      </xdr:spPr>
    </xdr:pic>
    <xdr:clientData/>
  </xdr:twoCellAnchor>
  <xdr:twoCellAnchor editAs="oneCell">
    <xdr:from>
      <xdr:col>7</xdr:col>
      <xdr:colOff>314104</xdr:colOff>
      <xdr:row>22</xdr:row>
      <xdr:rowOff>98944</xdr:rowOff>
    </xdr:from>
    <xdr:to>
      <xdr:col>11</xdr:col>
      <xdr:colOff>317417</xdr:colOff>
      <xdr:row>35</xdr:row>
      <xdr:rowOff>36353</xdr:rowOff>
    </xdr:to>
    <xdr:pic>
      <xdr:nvPicPr>
        <xdr:cNvPr id="16" name="Imagen 15">
          <a:extLst>
            <a:ext uri="{FF2B5EF4-FFF2-40B4-BE49-F238E27FC236}">
              <a16:creationId xmlns="" xmlns:a16="http://schemas.microsoft.com/office/drawing/2014/main" id="{9B949348-3A2D-48FA-B9A1-512F20D9B8C6}"/>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4680364" y="4823344"/>
          <a:ext cx="3851413" cy="2330089"/>
        </a:xfrm>
        <a:prstGeom prst="rect">
          <a:avLst/>
        </a:prstGeom>
      </xdr:spPr>
    </xdr:pic>
    <xdr:clientData/>
  </xdr:twoCellAnchor>
  <xdr:twoCellAnchor editAs="oneCell">
    <xdr:from>
      <xdr:col>7</xdr:col>
      <xdr:colOff>351046</xdr:colOff>
      <xdr:row>38</xdr:row>
      <xdr:rowOff>115406</xdr:rowOff>
    </xdr:from>
    <xdr:to>
      <xdr:col>11</xdr:col>
      <xdr:colOff>358031</xdr:colOff>
      <xdr:row>51</xdr:row>
      <xdr:rowOff>30785</xdr:rowOff>
    </xdr:to>
    <xdr:pic>
      <xdr:nvPicPr>
        <xdr:cNvPr id="17" name="Imagen 16">
          <a:extLst>
            <a:ext uri="{FF2B5EF4-FFF2-40B4-BE49-F238E27FC236}">
              <a16:creationId xmlns="" xmlns:a16="http://schemas.microsoft.com/office/drawing/2014/main" id="{F2C2F04A-7631-4A27-A409-27AFB650206A}"/>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4717306" y="7826846"/>
          <a:ext cx="3855085" cy="2308059"/>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 xmlns:a16="http://schemas.microsoft.com/office/drawing/2014/main" id="{499FF7B6-6052-45D8-A49D-35E72E435B5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 xmlns:a16="http://schemas.microsoft.com/office/drawing/2014/main" id="{7C35C91E-55EA-4282-9DF4-E47373D55996}"/>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2</xdr:col>
      <xdr:colOff>87904</xdr:colOff>
      <xdr:row>219</xdr:row>
      <xdr:rowOff>95115</xdr:rowOff>
    </xdr:from>
    <xdr:to>
      <xdr:col>6</xdr:col>
      <xdr:colOff>755745</xdr:colOff>
      <xdr:row>232</xdr:row>
      <xdr:rowOff>103935</xdr:rowOff>
    </xdr:to>
    <xdr:pic>
      <xdr:nvPicPr>
        <xdr:cNvPr id="4" name="Imagen 3">
          <a:extLst>
            <a:ext uri="{FF2B5EF4-FFF2-40B4-BE49-F238E27FC236}">
              <a16:creationId xmlns="" xmlns:a16="http://schemas.microsoft.com/office/drawing/2014/main" id="{19E03CB8-B0E9-4321-ADD4-62C3AEC3800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651784" y="44839755"/>
          <a:ext cx="3388181" cy="2393880"/>
        </a:xfrm>
        <a:prstGeom prst="rect">
          <a:avLst/>
        </a:prstGeom>
      </xdr:spPr>
    </xdr:pic>
    <xdr:clientData/>
  </xdr:twoCellAnchor>
  <xdr:twoCellAnchor editAs="oneCell">
    <xdr:from>
      <xdr:col>7</xdr:col>
      <xdr:colOff>561586</xdr:colOff>
      <xdr:row>219</xdr:row>
      <xdr:rowOff>75856</xdr:rowOff>
    </xdr:from>
    <xdr:to>
      <xdr:col>11</xdr:col>
      <xdr:colOff>122918</xdr:colOff>
      <xdr:row>232</xdr:row>
      <xdr:rowOff>75572</xdr:rowOff>
    </xdr:to>
    <xdr:pic>
      <xdr:nvPicPr>
        <xdr:cNvPr id="5" name="Imagen 4">
          <a:extLst>
            <a:ext uri="{FF2B5EF4-FFF2-40B4-BE49-F238E27FC236}">
              <a16:creationId xmlns="" xmlns:a16="http://schemas.microsoft.com/office/drawing/2014/main" id="{A2F05306-B23A-4B86-9BB2-11577EE0AF0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965946" y="44820496"/>
          <a:ext cx="3409432" cy="2384776"/>
        </a:xfrm>
        <a:prstGeom prst="rect">
          <a:avLst/>
        </a:prstGeom>
      </xdr:spPr>
    </xdr:pic>
    <xdr:clientData/>
  </xdr:twoCellAnchor>
  <xdr:twoCellAnchor editAs="oneCell">
    <xdr:from>
      <xdr:col>2</xdr:col>
      <xdr:colOff>101141</xdr:colOff>
      <xdr:row>235</xdr:row>
      <xdr:rowOff>66331</xdr:rowOff>
    </xdr:from>
    <xdr:to>
      <xdr:col>6</xdr:col>
      <xdr:colOff>764339</xdr:colOff>
      <xdr:row>248</xdr:row>
      <xdr:rowOff>66047</xdr:rowOff>
    </xdr:to>
    <xdr:pic>
      <xdr:nvPicPr>
        <xdr:cNvPr id="6" name="Imagen 5">
          <a:extLst>
            <a:ext uri="{FF2B5EF4-FFF2-40B4-BE49-F238E27FC236}">
              <a16:creationId xmlns="" xmlns:a16="http://schemas.microsoft.com/office/drawing/2014/main" id="{AEA8538A-322F-4C24-866C-8B7FEE796663}"/>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665021" y="47759911"/>
          <a:ext cx="3383538" cy="2377156"/>
        </a:xfrm>
        <a:prstGeom prst="rect">
          <a:avLst/>
        </a:prstGeom>
      </xdr:spPr>
    </xdr:pic>
    <xdr:clientData/>
  </xdr:twoCellAnchor>
  <xdr:twoCellAnchor editAs="oneCell">
    <xdr:from>
      <xdr:col>8</xdr:col>
      <xdr:colOff>12381</xdr:colOff>
      <xdr:row>235</xdr:row>
      <xdr:rowOff>113956</xdr:rowOff>
    </xdr:from>
    <xdr:to>
      <xdr:col>11</xdr:col>
      <xdr:colOff>148247</xdr:colOff>
      <xdr:row>248</xdr:row>
      <xdr:rowOff>113672</xdr:rowOff>
    </xdr:to>
    <xdr:pic>
      <xdr:nvPicPr>
        <xdr:cNvPr id="7" name="Imagen 6">
          <a:extLst>
            <a:ext uri="{FF2B5EF4-FFF2-40B4-BE49-F238E27FC236}">
              <a16:creationId xmlns="" xmlns:a16="http://schemas.microsoft.com/office/drawing/2014/main" id="{C0FA83EA-4AFA-4173-9FAC-645734E0CAFE}"/>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5003481" y="47807536"/>
          <a:ext cx="3397226" cy="2377156"/>
        </a:xfrm>
        <a:prstGeom prst="rect">
          <a:avLst/>
        </a:prstGeom>
      </xdr:spPr>
    </xdr:pic>
    <xdr:clientData/>
  </xdr:twoCellAnchor>
  <xdr:twoCellAnchor editAs="oneCell">
    <xdr:from>
      <xdr:col>2</xdr:col>
      <xdr:colOff>66286</xdr:colOff>
      <xdr:row>154</xdr:row>
      <xdr:rowOff>60050</xdr:rowOff>
    </xdr:from>
    <xdr:to>
      <xdr:col>6</xdr:col>
      <xdr:colOff>732518</xdr:colOff>
      <xdr:row>167</xdr:row>
      <xdr:rowOff>62802</xdr:rowOff>
    </xdr:to>
    <xdr:pic>
      <xdr:nvPicPr>
        <xdr:cNvPr id="8" name="Imagen 7">
          <a:extLst>
            <a:ext uri="{FF2B5EF4-FFF2-40B4-BE49-F238E27FC236}">
              <a16:creationId xmlns="" xmlns:a16="http://schemas.microsoft.com/office/drawing/2014/main" id="{1E920D07-D32C-4C3B-806D-7B8C4A8FA47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630166" y="31667810"/>
          <a:ext cx="3386572" cy="2380192"/>
        </a:xfrm>
        <a:prstGeom prst="rect">
          <a:avLst/>
        </a:prstGeom>
      </xdr:spPr>
    </xdr:pic>
    <xdr:clientData/>
  </xdr:twoCellAnchor>
  <xdr:twoCellAnchor editAs="oneCell">
    <xdr:from>
      <xdr:col>7</xdr:col>
      <xdr:colOff>533011</xdr:colOff>
      <xdr:row>170</xdr:row>
      <xdr:rowOff>85381</xdr:rowOff>
    </xdr:from>
    <xdr:to>
      <xdr:col>11</xdr:col>
      <xdr:colOff>94343</xdr:colOff>
      <xdr:row>183</xdr:row>
      <xdr:rowOff>85097</xdr:rowOff>
    </xdr:to>
    <xdr:pic>
      <xdr:nvPicPr>
        <xdr:cNvPr id="9" name="Imagen 8">
          <a:extLst>
            <a:ext uri="{FF2B5EF4-FFF2-40B4-BE49-F238E27FC236}">
              <a16:creationId xmlns="" xmlns:a16="http://schemas.microsoft.com/office/drawing/2014/main" id="{1FA86950-BF1C-4F81-8A68-F58FE993B223}"/>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937371" y="34634461"/>
          <a:ext cx="3409432" cy="2377156"/>
        </a:xfrm>
        <a:prstGeom prst="rect">
          <a:avLst/>
        </a:prstGeom>
      </xdr:spPr>
    </xdr:pic>
    <xdr:clientData/>
  </xdr:twoCellAnchor>
  <xdr:twoCellAnchor editAs="oneCell">
    <xdr:from>
      <xdr:col>2</xdr:col>
      <xdr:colOff>25151</xdr:colOff>
      <xdr:row>170</xdr:row>
      <xdr:rowOff>47281</xdr:rowOff>
    </xdr:from>
    <xdr:to>
      <xdr:col>6</xdr:col>
      <xdr:colOff>697451</xdr:colOff>
      <xdr:row>183</xdr:row>
      <xdr:rowOff>46997</xdr:rowOff>
    </xdr:to>
    <xdr:pic>
      <xdr:nvPicPr>
        <xdr:cNvPr id="10" name="Imagen 9">
          <a:extLst>
            <a:ext uri="{FF2B5EF4-FFF2-40B4-BE49-F238E27FC236}">
              <a16:creationId xmlns="" xmlns:a16="http://schemas.microsoft.com/office/drawing/2014/main" id="{1DC47161-0B62-44AB-BE84-34410C80E347}"/>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589031" y="34596361"/>
          <a:ext cx="3392640" cy="2377156"/>
        </a:xfrm>
        <a:prstGeom prst="rect">
          <a:avLst/>
        </a:prstGeom>
      </xdr:spPr>
    </xdr:pic>
    <xdr:clientData/>
  </xdr:twoCellAnchor>
  <xdr:twoCellAnchor editAs="oneCell">
    <xdr:from>
      <xdr:col>7</xdr:col>
      <xdr:colOff>517206</xdr:colOff>
      <xdr:row>154</xdr:row>
      <xdr:rowOff>79100</xdr:rowOff>
    </xdr:from>
    <xdr:to>
      <xdr:col>11</xdr:col>
      <xdr:colOff>81572</xdr:colOff>
      <xdr:row>167</xdr:row>
      <xdr:rowOff>81852</xdr:rowOff>
    </xdr:to>
    <xdr:pic>
      <xdr:nvPicPr>
        <xdr:cNvPr id="11" name="Imagen 10">
          <a:extLst>
            <a:ext uri="{FF2B5EF4-FFF2-40B4-BE49-F238E27FC236}">
              <a16:creationId xmlns="" xmlns:a16="http://schemas.microsoft.com/office/drawing/2014/main" id="{ED0BB78B-EC19-4262-B4B7-E3FB4EA51948}"/>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921566" y="31686860"/>
          <a:ext cx="3412466" cy="2380192"/>
        </a:xfrm>
        <a:prstGeom prst="rect">
          <a:avLst/>
        </a:prstGeom>
      </xdr:spPr>
    </xdr:pic>
    <xdr:clientData/>
  </xdr:twoCellAnchor>
  <xdr:twoCellAnchor editAs="oneCell">
    <xdr:from>
      <xdr:col>2</xdr:col>
      <xdr:colOff>37711</xdr:colOff>
      <xdr:row>186</xdr:row>
      <xdr:rowOff>72820</xdr:rowOff>
    </xdr:from>
    <xdr:to>
      <xdr:col>6</xdr:col>
      <xdr:colOff>703943</xdr:colOff>
      <xdr:row>199</xdr:row>
      <xdr:rowOff>78606</xdr:rowOff>
    </xdr:to>
    <xdr:pic>
      <xdr:nvPicPr>
        <xdr:cNvPr id="12" name="Imagen 11">
          <a:extLst>
            <a:ext uri="{FF2B5EF4-FFF2-40B4-BE49-F238E27FC236}">
              <a16:creationId xmlns="" xmlns:a16="http://schemas.microsoft.com/office/drawing/2014/main" id="{EDF0638B-DAE9-46C9-8A58-E5A225CC4BA7}"/>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601591" y="37563220"/>
          <a:ext cx="3386572" cy="2383226"/>
        </a:xfrm>
        <a:prstGeom prst="rect">
          <a:avLst/>
        </a:prstGeom>
      </xdr:spPr>
    </xdr:pic>
    <xdr:clientData/>
  </xdr:twoCellAnchor>
  <xdr:twoCellAnchor editAs="oneCell">
    <xdr:from>
      <xdr:col>8</xdr:col>
      <xdr:colOff>18661</xdr:colOff>
      <xdr:row>186</xdr:row>
      <xdr:rowOff>69575</xdr:rowOff>
    </xdr:from>
    <xdr:to>
      <xdr:col>11</xdr:col>
      <xdr:colOff>151493</xdr:colOff>
      <xdr:row>199</xdr:row>
      <xdr:rowOff>72327</xdr:rowOff>
    </xdr:to>
    <xdr:pic>
      <xdr:nvPicPr>
        <xdr:cNvPr id="13" name="Imagen 12">
          <a:extLst>
            <a:ext uri="{FF2B5EF4-FFF2-40B4-BE49-F238E27FC236}">
              <a16:creationId xmlns="" xmlns:a16="http://schemas.microsoft.com/office/drawing/2014/main" id="{CC1E6432-0DBD-4B64-A8FC-C4BCE52AE293}"/>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5009761" y="37559975"/>
          <a:ext cx="3394192" cy="2380192"/>
        </a:xfrm>
        <a:prstGeom prst="rect">
          <a:avLst/>
        </a:prstGeom>
      </xdr:spPr>
    </xdr:pic>
    <xdr:clientData/>
  </xdr:twoCellAnchor>
  <xdr:twoCellAnchor editAs="oneCell">
    <xdr:from>
      <xdr:col>8</xdr:col>
      <xdr:colOff>72776</xdr:colOff>
      <xdr:row>202</xdr:row>
      <xdr:rowOff>85590</xdr:rowOff>
    </xdr:from>
    <xdr:to>
      <xdr:col>11</xdr:col>
      <xdr:colOff>211676</xdr:colOff>
      <xdr:row>215</xdr:row>
      <xdr:rowOff>94410</xdr:rowOff>
    </xdr:to>
    <xdr:pic>
      <xdr:nvPicPr>
        <xdr:cNvPr id="14" name="Imagen 13">
          <a:extLst>
            <a:ext uri="{FF2B5EF4-FFF2-40B4-BE49-F238E27FC236}">
              <a16:creationId xmlns="" xmlns:a16="http://schemas.microsoft.com/office/drawing/2014/main" id="{890C83C2-DBFE-47F2-B95A-48426CA2F54F}"/>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5063876" y="40517310"/>
          <a:ext cx="3400260" cy="2386260"/>
        </a:xfrm>
        <a:prstGeom prst="rect">
          <a:avLst/>
        </a:prstGeom>
      </xdr:spPr>
    </xdr:pic>
    <xdr:clientData/>
  </xdr:twoCellAnchor>
  <xdr:twoCellAnchor editAs="oneCell">
    <xdr:from>
      <xdr:col>2</xdr:col>
      <xdr:colOff>15626</xdr:colOff>
      <xdr:row>202</xdr:row>
      <xdr:rowOff>72820</xdr:rowOff>
    </xdr:from>
    <xdr:to>
      <xdr:col>6</xdr:col>
      <xdr:colOff>687926</xdr:colOff>
      <xdr:row>215</xdr:row>
      <xdr:rowOff>78606</xdr:rowOff>
    </xdr:to>
    <xdr:pic>
      <xdr:nvPicPr>
        <xdr:cNvPr id="15" name="Imagen 14">
          <a:extLst>
            <a:ext uri="{FF2B5EF4-FFF2-40B4-BE49-F238E27FC236}">
              <a16:creationId xmlns="" xmlns:a16="http://schemas.microsoft.com/office/drawing/2014/main" id="{93A425C0-D7D5-4D63-9638-2F939CC06D62}"/>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579506" y="40504540"/>
          <a:ext cx="3392640" cy="2383226"/>
        </a:xfrm>
        <a:prstGeom prst="rect">
          <a:avLst/>
        </a:prstGeom>
      </xdr:spPr>
    </xdr:pic>
    <xdr:clientData/>
  </xdr:twoCellAnchor>
  <xdr:twoCellAnchor editAs="oneCell">
    <xdr:from>
      <xdr:col>2</xdr:col>
      <xdr:colOff>44201</xdr:colOff>
      <xdr:row>121</xdr:row>
      <xdr:rowOff>79100</xdr:rowOff>
    </xdr:from>
    <xdr:to>
      <xdr:col>6</xdr:col>
      <xdr:colOff>716501</xdr:colOff>
      <xdr:row>134</xdr:row>
      <xdr:rowOff>81852</xdr:rowOff>
    </xdr:to>
    <xdr:pic>
      <xdr:nvPicPr>
        <xdr:cNvPr id="16" name="Imagen 15">
          <a:extLst>
            <a:ext uri="{FF2B5EF4-FFF2-40B4-BE49-F238E27FC236}">
              <a16:creationId xmlns="" xmlns:a16="http://schemas.microsoft.com/office/drawing/2014/main" id="{09570DD3-2855-425B-AA26-C15CF3CFDFC8}"/>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608081" y="24966020"/>
          <a:ext cx="3392640" cy="2380192"/>
        </a:xfrm>
        <a:prstGeom prst="rect">
          <a:avLst/>
        </a:prstGeom>
      </xdr:spPr>
    </xdr:pic>
    <xdr:clientData/>
  </xdr:twoCellAnchor>
  <xdr:twoCellAnchor editAs="oneCell">
    <xdr:from>
      <xdr:col>7</xdr:col>
      <xdr:colOff>549026</xdr:colOff>
      <xdr:row>121</xdr:row>
      <xdr:rowOff>91870</xdr:rowOff>
    </xdr:from>
    <xdr:to>
      <xdr:col>11</xdr:col>
      <xdr:colOff>116426</xdr:colOff>
      <xdr:row>134</xdr:row>
      <xdr:rowOff>97656</xdr:rowOff>
    </xdr:to>
    <xdr:pic>
      <xdr:nvPicPr>
        <xdr:cNvPr id="17" name="Imagen 16">
          <a:extLst>
            <a:ext uri="{FF2B5EF4-FFF2-40B4-BE49-F238E27FC236}">
              <a16:creationId xmlns="" xmlns:a16="http://schemas.microsoft.com/office/drawing/2014/main" id="{D7BC3D26-7EBD-492D-A1AA-FC78EF3EEF35}"/>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4953386" y="24978790"/>
          <a:ext cx="3415500" cy="2383226"/>
        </a:xfrm>
        <a:prstGeom prst="rect">
          <a:avLst/>
        </a:prstGeom>
      </xdr:spPr>
    </xdr:pic>
    <xdr:clientData/>
  </xdr:twoCellAnchor>
  <xdr:twoCellAnchor editAs="oneCell">
    <xdr:from>
      <xdr:col>2</xdr:col>
      <xdr:colOff>540956</xdr:colOff>
      <xdr:row>137</xdr:row>
      <xdr:rowOff>98150</xdr:rowOff>
    </xdr:from>
    <xdr:to>
      <xdr:col>6</xdr:col>
      <xdr:colOff>324521</xdr:colOff>
      <xdr:row>150</xdr:row>
      <xdr:rowOff>100902</xdr:rowOff>
    </xdr:to>
    <xdr:pic>
      <xdr:nvPicPr>
        <xdr:cNvPr id="18" name="Imagen 17">
          <a:extLst>
            <a:ext uri="{FF2B5EF4-FFF2-40B4-BE49-F238E27FC236}">
              <a16:creationId xmlns="" xmlns:a16="http://schemas.microsoft.com/office/drawing/2014/main" id="{12ED00F0-D6F9-4BEA-A6BF-985C480D623D}"/>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1104836" y="27926390"/>
          <a:ext cx="2503905" cy="2380192"/>
        </a:xfrm>
        <a:prstGeom prst="rect">
          <a:avLst/>
        </a:prstGeom>
      </xdr:spPr>
    </xdr:pic>
    <xdr:clientData/>
  </xdr:twoCellAnchor>
  <xdr:twoCellAnchor editAs="oneCell">
    <xdr:from>
      <xdr:col>2</xdr:col>
      <xdr:colOff>59329</xdr:colOff>
      <xdr:row>6</xdr:row>
      <xdr:rowOff>104431</xdr:rowOff>
    </xdr:from>
    <xdr:to>
      <xdr:col>6</xdr:col>
      <xdr:colOff>727170</xdr:colOff>
      <xdr:row>19</xdr:row>
      <xdr:rowOff>104147</xdr:rowOff>
    </xdr:to>
    <xdr:pic>
      <xdr:nvPicPr>
        <xdr:cNvPr id="19" name="Imagen 18">
          <a:extLst>
            <a:ext uri="{FF2B5EF4-FFF2-40B4-BE49-F238E27FC236}">
              <a16:creationId xmlns="" xmlns:a16="http://schemas.microsoft.com/office/drawing/2014/main" id="{3F552543-074A-4397-A33A-0C1E5A31A4E3}"/>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623209" y="1841791"/>
          <a:ext cx="3388181" cy="2377156"/>
        </a:xfrm>
        <a:prstGeom prst="rect">
          <a:avLst/>
        </a:prstGeom>
      </xdr:spPr>
    </xdr:pic>
    <xdr:clientData/>
  </xdr:twoCellAnchor>
  <xdr:twoCellAnchor editAs="oneCell">
    <xdr:from>
      <xdr:col>7</xdr:col>
      <xdr:colOff>434517</xdr:colOff>
      <xdr:row>6</xdr:row>
      <xdr:rowOff>110711</xdr:rowOff>
    </xdr:from>
    <xdr:to>
      <xdr:col>10</xdr:col>
      <xdr:colOff>871954</xdr:colOff>
      <xdr:row>19</xdr:row>
      <xdr:rowOff>95250</xdr:rowOff>
    </xdr:to>
    <xdr:pic>
      <xdr:nvPicPr>
        <xdr:cNvPr id="20" name="Imagen 19">
          <a:extLst>
            <a:ext uri="{FF2B5EF4-FFF2-40B4-BE49-F238E27FC236}">
              <a16:creationId xmlns="" xmlns:a16="http://schemas.microsoft.com/office/drawing/2014/main" id="{F9343361-2EC3-4CE7-8091-D50C7470BEA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4838877" y="1848071"/>
          <a:ext cx="3363517" cy="2361979"/>
        </a:xfrm>
        <a:prstGeom prst="rect">
          <a:avLst/>
        </a:prstGeom>
      </xdr:spPr>
    </xdr:pic>
    <xdr:clientData/>
  </xdr:twoCellAnchor>
  <xdr:twoCellAnchor editAs="oneCell">
    <xdr:from>
      <xdr:col>2</xdr:col>
      <xdr:colOff>68854</xdr:colOff>
      <xdr:row>22</xdr:row>
      <xdr:rowOff>88625</xdr:rowOff>
    </xdr:from>
    <xdr:to>
      <xdr:col>6</xdr:col>
      <xdr:colOff>736695</xdr:colOff>
      <xdr:row>35</xdr:row>
      <xdr:rowOff>91377</xdr:rowOff>
    </xdr:to>
    <xdr:pic>
      <xdr:nvPicPr>
        <xdr:cNvPr id="21" name="Imagen 20">
          <a:extLst>
            <a:ext uri="{FF2B5EF4-FFF2-40B4-BE49-F238E27FC236}">
              <a16:creationId xmlns="" xmlns:a16="http://schemas.microsoft.com/office/drawing/2014/main" id="{1828DF88-DD62-496F-A44D-DF5AF14F6F02}"/>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632734" y="4767305"/>
          <a:ext cx="3388181" cy="2380192"/>
        </a:xfrm>
        <a:prstGeom prst="rect">
          <a:avLst/>
        </a:prstGeom>
      </xdr:spPr>
    </xdr:pic>
    <xdr:clientData/>
  </xdr:twoCellAnchor>
  <xdr:twoCellAnchor editAs="oneCell">
    <xdr:from>
      <xdr:col>7</xdr:col>
      <xdr:colOff>447495</xdr:colOff>
      <xdr:row>22</xdr:row>
      <xdr:rowOff>53770</xdr:rowOff>
    </xdr:from>
    <xdr:to>
      <xdr:col>11</xdr:col>
      <xdr:colOff>17930</xdr:colOff>
      <xdr:row>35</xdr:row>
      <xdr:rowOff>59556</xdr:rowOff>
    </xdr:to>
    <xdr:pic>
      <xdr:nvPicPr>
        <xdr:cNvPr id="22" name="Imagen 21">
          <a:extLst>
            <a:ext uri="{FF2B5EF4-FFF2-40B4-BE49-F238E27FC236}">
              <a16:creationId xmlns="" xmlns:a16="http://schemas.microsoft.com/office/drawing/2014/main" id="{2DA2B06D-A77A-434F-9CF9-F3284EEB79D5}"/>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4851855" y="4732450"/>
          <a:ext cx="3418535" cy="2383226"/>
        </a:xfrm>
        <a:prstGeom prst="rect">
          <a:avLst/>
        </a:prstGeom>
      </xdr:spPr>
    </xdr:pic>
    <xdr:clientData/>
  </xdr:twoCellAnchor>
  <xdr:twoCellAnchor editAs="oneCell">
    <xdr:from>
      <xdr:col>2</xdr:col>
      <xdr:colOff>82301</xdr:colOff>
      <xdr:row>88</xdr:row>
      <xdr:rowOff>72820</xdr:rowOff>
    </xdr:from>
    <xdr:to>
      <xdr:col>6</xdr:col>
      <xdr:colOff>754601</xdr:colOff>
      <xdr:row>101</xdr:row>
      <xdr:rowOff>78606</xdr:rowOff>
    </xdr:to>
    <xdr:pic>
      <xdr:nvPicPr>
        <xdr:cNvPr id="23" name="Imagen 22">
          <a:extLst>
            <a:ext uri="{FF2B5EF4-FFF2-40B4-BE49-F238E27FC236}">
              <a16:creationId xmlns="" xmlns:a16="http://schemas.microsoft.com/office/drawing/2014/main" id="{4B736533-7D91-4905-A09A-BC4974CBC84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646181" y="18078880"/>
          <a:ext cx="3392640" cy="2383226"/>
        </a:xfrm>
        <a:prstGeom prst="rect">
          <a:avLst/>
        </a:prstGeom>
      </xdr:spPr>
    </xdr:pic>
    <xdr:clientData/>
  </xdr:twoCellAnchor>
  <xdr:twoCellAnchor editAs="oneCell">
    <xdr:from>
      <xdr:col>2</xdr:col>
      <xdr:colOff>60006</xdr:colOff>
      <xdr:row>104</xdr:row>
      <xdr:rowOff>88625</xdr:rowOff>
    </xdr:from>
    <xdr:to>
      <xdr:col>6</xdr:col>
      <xdr:colOff>729272</xdr:colOff>
      <xdr:row>117</xdr:row>
      <xdr:rowOff>91377</xdr:rowOff>
    </xdr:to>
    <xdr:pic>
      <xdr:nvPicPr>
        <xdr:cNvPr id="24" name="Imagen 23">
          <a:extLst>
            <a:ext uri="{FF2B5EF4-FFF2-40B4-BE49-F238E27FC236}">
              <a16:creationId xmlns="" xmlns:a16="http://schemas.microsoft.com/office/drawing/2014/main" id="{F77200A1-51BF-4F89-ADC1-4E0A4F2E8127}"/>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623886" y="21036005"/>
          <a:ext cx="3389606" cy="2380192"/>
        </a:xfrm>
        <a:prstGeom prst="rect">
          <a:avLst/>
        </a:prstGeom>
      </xdr:spPr>
    </xdr:pic>
    <xdr:clientData/>
  </xdr:twoCellAnchor>
  <xdr:twoCellAnchor editAs="oneCell">
    <xdr:from>
      <xdr:col>7</xdr:col>
      <xdr:colOff>552061</xdr:colOff>
      <xdr:row>88</xdr:row>
      <xdr:rowOff>98150</xdr:rowOff>
    </xdr:from>
    <xdr:to>
      <xdr:col>11</xdr:col>
      <xdr:colOff>113393</xdr:colOff>
      <xdr:row>101</xdr:row>
      <xdr:rowOff>100902</xdr:rowOff>
    </xdr:to>
    <xdr:pic>
      <xdr:nvPicPr>
        <xdr:cNvPr id="25" name="Imagen 24">
          <a:extLst>
            <a:ext uri="{FF2B5EF4-FFF2-40B4-BE49-F238E27FC236}">
              <a16:creationId xmlns="" xmlns:a16="http://schemas.microsoft.com/office/drawing/2014/main" id="{1307E94B-06E8-4596-9439-5133429AC0F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4956421" y="18104210"/>
          <a:ext cx="3409432" cy="2380192"/>
        </a:xfrm>
        <a:prstGeom prst="rect">
          <a:avLst/>
        </a:prstGeom>
      </xdr:spPr>
    </xdr:pic>
    <xdr:clientData/>
  </xdr:twoCellAnchor>
  <xdr:twoCellAnchor editAs="oneCell">
    <xdr:from>
      <xdr:col>7</xdr:col>
      <xdr:colOff>526731</xdr:colOff>
      <xdr:row>104</xdr:row>
      <xdr:rowOff>69575</xdr:rowOff>
    </xdr:from>
    <xdr:to>
      <xdr:col>11</xdr:col>
      <xdr:colOff>91097</xdr:colOff>
      <xdr:row>117</xdr:row>
      <xdr:rowOff>72327</xdr:rowOff>
    </xdr:to>
    <xdr:pic>
      <xdr:nvPicPr>
        <xdr:cNvPr id="26" name="Imagen 25">
          <a:extLst>
            <a:ext uri="{FF2B5EF4-FFF2-40B4-BE49-F238E27FC236}">
              <a16:creationId xmlns="" xmlns:a16="http://schemas.microsoft.com/office/drawing/2014/main" id="{57E3E567-7D11-47BB-A5FC-A092BEB97ADF}"/>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4931091" y="21016955"/>
          <a:ext cx="3412466" cy="2380192"/>
        </a:xfrm>
        <a:prstGeom prst="rect">
          <a:avLst/>
        </a:prstGeom>
      </xdr:spPr>
    </xdr:pic>
    <xdr:clientData/>
  </xdr:twoCellAnchor>
  <xdr:twoCellAnchor editAs="oneCell">
    <xdr:from>
      <xdr:col>2</xdr:col>
      <xdr:colOff>47236</xdr:colOff>
      <xdr:row>39</xdr:row>
      <xdr:rowOff>98150</xdr:rowOff>
    </xdr:from>
    <xdr:to>
      <xdr:col>6</xdr:col>
      <xdr:colOff>713468</xdr:colOff>
      <xdr:row>52</xdr:row>
      <xdr:rowOff>100902</xdr:rowOff>
    </xdr:to>
    <xdr:pic>
      <xdr:nvPicPr>
        <xdr:cNvPr id="27" name="Imagen 26">
          <a:extLst>
            <a:ext uri="{FF2B5EF4-FFF2-40B4-BE49-F238E27FC236}">
              <a16:creationId xmlns="" xmlns:a16="http://schemas.microsoft.com/office/drawing/2014/main" id="{778A3301-574A-4CB6-B491-3C7458465EA8}"/>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611116" y="8609690"/>
          <a:ext cx="3386572" cy="2380192"/>
        </a:xfrm>
        <a:prstGeom prst="rect">
          <a:avLst/>
        </a:prstGeom>
      </xdr:spPr>
    </xdr:pic>
    <xdr:clientData/>
  </xdr:twoCellAnchor>
  <xdr:twoCellAnchor editAs="oneCell">
    <xdr:from>
      <xdr:col>7</xdr:col>
      <xdr:colOff>545781</xdr:colOff>
      <xdr:row>39</xdr:row>
      <xdr:rowOff>82345</xdr:rowOff>
    </xdr:from>
    <xdr:to>
      <xdr:col>11</xdr:col>
      <xdr:colOff>110147</xdr:colOff>
      <xdr:row>52</xdr:row>
      <xdr:rowOff>88131</xdr:rowOff>
    </xdr:to>
    <xdr:pic>
      <xdr:nvPicPr>
        <xdr:cNvPr id="28" name="Imagen 27">
          <a:extLst>
            <a:ext uri="{FF2B5EF4-FFF2-40B4-BE49-F238E27FC236}">
              <a16:creationId xmlns="" xmlns:a16="http://schemas.microsoft.com/office/drawing/2014/main" id="{01331E1C-76B0-4158-8771-0DA5954AF6D7}"/>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4950141" y="8593885"/>
          <a:ext cx="3412466" cy="2383226"/>
        </a:xfrm>
        <a:prstGeom prst="rect">
          <a:avLst/>
        </a:prstGeom>
      </xdr:spPr>
    </xdr:pic>
    <xdr:clientData/>
  </xdr:twoCellAnchor>
  <xdr:twoCellAnchor editAs="oneCell">
    <xdr:from>
      <xdr:col>2</xdr:col>
      <xdr:colOff>30754</xdr:colOff>
      <xdr:row>55</xdr:row>
      <xdr:rowOff>76065</xdr:rowOff>
    </xdr:from>
    <xdr:to>
      <xdr:col>6</xdr:col>
      <xdr:colOff>698595</xdr:colOff>
      <xdr:row>68</xdr:row>
      <xdr:rowOff>84885</xdr:rowOff>
    </xdr:to>
    <xdr:pic>
      <xdr:nvPicPr>
        <xdr:cNvPr id="29" name="Imagen 28">
          <a:extLst>
            <a:ext uri="{FF2B5EF4-FFF2-40B4-BE49-F238E27FC236}">
              <a16:creationId xmlns="" xmlns:a16="http://schemas.microsoft.com/office/drawing/2014/main" id="{BDE1B4DF-7E23-4FE6-B0BB-B917768F5C32}"/>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594634" y="11528925"/>
          <a:ext cx="3388181" cy="2386260"/>
        </a:xfrm>
        <a:prstGeom prst="rect">
          <a:avLst/>
        </a:prstGeom>
      </xdr:spPr>
    </xdr:pic>
    <xdr:clientData/>
  </xdr:twoCellAnchor>
  <xdr:twoCellAnchor editAs="oneCell">
    <xdr:from>
      <xdr:col>7</xdr:col>
      <xdr:colOff>564831</xdr:colOff>
      <xdr:row>55</xdr:row>
      <xdr:rowOff>60050</xdr:rowOff>
    </xdr:from>
    <xdr:to>
      <xdr:col>11</xdr:col>
      <xdr:colOff>129197</xdr:colOff>
      <xdr:row>68</xdr:row>
      <xdr:rowOff>62802</xdr:rowOff>
    </xdr:to>
    <xdr:pic>
      <xdr:nvPicPr>
        <xdr:cNvPr id="30" name="Imagen 29">
          <a:extLst>
            <a:ext uri="{FF2B5EF4-FFF2-40B4-BE49-F238E27FC236}">
              <a16:creationId xmlns="" xmlns:a16="http://schemas.microsoft.com/office/drawing/2014/main" id="{EFA16EDC-1576-4C77-81E6-2D93389D44E9}"/>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4969191" y="11512910"/>
          <a:ext cx="3412466" cy="2380192"/>
        </a:xfrm>
        <a:prstGeom prst="rect">
          <a:avLst/>
        </a:prstGeom>
      </xdr:spPr>
    </xdr:pic>
    <xdr:clientData/>
  </xdr:twoCellAnchor>
  <xdr:twoCellAnchor editAs="oneCell">
    <xdr:from>
      <xdr:col>2</xdr:col>
      <xdr:colOff>37711</xdr:colOff>
      <xdr:row>71</xdr:row>
      <xdr:rowOff>63295</xdr:rowOff>
    </xdr:from>
    <xdr:to>
      <xdr:col>6</xdr:col>
      <xdr:colOff>703943</xdr:colOff>
      <xdr:row>84</xdr:row>
      <xdr:rowOff>69081</xdr:rowOff>
    </xdr:to>
    <xdr:pic>
      <xdr:nvPicPr>
        <xdr:cNvPr id="31" name="Imagen 30">
          <a:extLst>
            <a:ext uri="{FF2B5EF4-FFF2-40B4-BE49-F238E27FC236}">
              <a16:creationId xmlns="" xmlns:a16="http://schemas.microsoft.com/office/drawing/2014/main" id="{F024E531-F503-466D-8FB6-712573817404}"/>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601591" y="14457475"/>
          <a:ext cx="3386572" cy="2383226"/>
        </a:xfrm>
        <a:prstGeom prst="rect">
          <a:avLst/>
        </a:prstGeom>
      </xdr:spPr>
    </xdr:pic>
    <xdr:clientData/>
  </xdr:twoCellAnchor>
  <xdr:twoCellAnchor editAs="oneCell">
    <xdr:from>
      <xdr:col>8</xdr:col>
      <xdr:colOff>56970</xdr:colOff>
      <xdr:row>71</xdr:row>
      <xdr:rowOff>53770</xdr:rowOff>
    </xdr:from>
    <xdr:to>
      <xdr:col>11</xdr:col>
      <xdr:colOff>198905</xdr:colOff>
      <xdr:row>84</xdr:row>
      <xdr:rowOff>59556</xdr:rowOff>
    </xdr:to>
    <xdr:pic>
      <xdr:nvPicPr>
        <xdr:cNvPr id="32" name="Imagen 31">
          <a:extLst>
            <a:ext uri="{FF2B5EF4-FFF2-40B4-BE49-F238E27FC236}">
              <a16:creationId xmlns="" xmlns:a16="http://schemas.microsoft.com/office/drawing/2014/main" id="{E9FCD506-7C65-4934-852E-D60E522F332E}"/>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5048070" y="14447950"/>
          <a:ext cx="3403295" cy="238322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192.168.5.101\datos\Users\LICITA~1\AppData\Local\Temp\Rar$DI29.6936\JESSY\calidad\Cambio%20D\Contra%20%20Interventor&#237;a\IDU-184-98\Informe%20Mensual\FORMATOS%20INFORME%20%20MENSUAL%20184.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192.168.5.1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192.168.5.101\datos\datos\VIAS4G\SEGUIMIENTOOBLIGACIONES\Seguimiento%20Obligaciones%20Financieras%20Mar%201.xlsx"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8.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Users/USUARIO/Downloads/Informe%20Semanal%20Gerencial%20No.%20248%20(17%20Jul-%2023%20Jul).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efreshError="1">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s>
    <definedNames>
      <definedName name="Clasificacion"/>
    </definedNames>
    <sheetDataSet>
      <sheetData sheetId="0" refreshError="1"/>
      <sheetData sheetId="1"/>
      <sheetData sheetId="2" refreshError="1"/>
      <sheetData sheetId="3"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NANCIERO"/>
      <sheetName val="Resumen"/>
      <sheetName val="Control Fondeos"/>
      <sheetName val="IPC"/>
      <sheetName val="Calculo intereses"/>
    </sheetNames>
    <sheetDataSet>
      <sheetData sheetId="0" refreshError="1"/>
      <sheetData sheetId="1" refreshError="1"/>
      <sheetData sheetId="2" refreshError="1"/>
      <sheetData sheetId="3">
        <row r="13">
          <cell r="S13">
            <v>105.7</v>
          </cell>
        </row>
        <row r="14">
          <cell r="S14">
            <v>105.36</v>
          </cell>
        </row>
        <row r="15">
          <cell r="S15">
            <v>104.97</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
  <dimension ref="A2:AM368"/>
  <sheetViews>
    <sheetView showGridLines="0" tabSelected="1" zoomScale="55" zoomScaleNormal="55" zoomScaleSheetLayoutView="70" zoomScalePageLayoutView="95" workbookViewId="0">
      <selection activeCell="F12" sqref="F12:I13"/>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79"/>
      <c r="C2" s="479"/>
      <c r="D2" s="479"/>
      <c r="E2" s="479"/>
      <c r="F2" s="330" t="s">
        <v>445</v>
      </c>
      <c r="G2" s="330"/>
      <c r="H2" s="330"/>
      <c r="I2" s="330"/>
      <c r="J2" s="330"/>
      <c r="K2" s="330"/>
      <c r="L2" s="330"/>
      <c r="M2" s="330"/>
      <c r="N2" s="330"/>
      <c r="O2" s="330"/>
      <c r="P2" s="330"/>
      <c r="Q2" s="330" t="s">
        <v>0</v>
      </c>
      <c r="R2" s="330"/>
      <c r="S2" s="479"/>
      <c r="T2" s="479"/>
    </row>
    <row r="3" spans="2:20" ht="30" customHeight="1" x14ac:dyDescent="0.2">
      <c r="B3" s="479"/>
      <c r="C3" s="479"/>
      <c r="D3" s="479"/>
      <c r="E3" s="479"/>
      <c r="F3" s="330" t="s">
        <v>446</v>
      </c>
      <c r="G3" s="330"/>
      <c r="H3" s="479" t="s">
        <v>1</v>
      </c>
      <c r="I3" s="479"/>
      <c r="J3" s="479"/>
      <c r="K3" s="479"/>
      <c r="L3" s="479"/>
      <c r="M3" s="479"/>
      <c r="N3" s="479"/>
      <c r="O3" s="479"/>
      <c r="P3" s="479"/>
      <c r="Q3" s="330" t="s">
        <v>2</v>
      </c>
      <c r="R3" s="330"/>
      <c r="S3" s="480"/>
      <c r="T3" s="480"/>
    </row>
    <row r="4" spans="2:20" ht="30" customHeight="1" x14ac:dyDescent="0.2">
      <c r="B4" s="479"/>
      <c r="C4" s="479"/>
      <c r="D4" s="479"/>
      <c r="E4" s="479"/>
      <c r="F4" s="330" t="s">
        <v>447</v>
      </c>
      <c r="G4" s="330"/>
      <c r="H4" s="479" t="s">
        <v>3</v>
      </c>
      <c r="I4" s="479"/>
      <c r="J4" s="479"/>
      <c r="K4" s="479"/>
      <c r="L4" s="479"/>
      <c r="M4" s="479"/>
      <c r="N4" s="479"/>
      <c r="O4" s="479"/>
      <c r="P4" s="479"/>
      <c r="Q4" s="330" t="s">
        <v>4</v>
      </c>
      <c r="R4" s="330"/>
      <c r="S4" s="476" t="s">
        <v>1087</v>
      </c>
      <c r="T4" s="476"/>
    </row>
    <row r="5" spans="2:20" ht="14.25" x14ac:dyDescent="0.2">
      <c r="B5" s="477"/>
      <c r="C5" s="477"/>
      <c r="D5" s="477"/>
      <c r="E5" s="477"/>
      <c r="F5" s="477"/>
      <c r="G5" s="477"/>
      <c r="H5" s="477"/>
      <c r="I5" s="477"/>
      <c r="J5" s="477"/>
      <c r="K5" s="477"/>
      <c r="L5" s="477"/>
      <c r="M5" s="477"/>
      <c r="N5" s="477"/>
      <c r="O5" s="477"/>
      <c r="P5" s="477"/>
      <c r="Q5" s="477"/>
      <c r="R5" s="477"/>
      <c r="S5" s="477"/>
      <c r="T5" s="477"/>
    </row>
    <row r="6" spans="2:20" ht="22.5" customHeight="1" x14ac:dyDescent="0.2">
      <c r="B6" s="478" t="s">
        <v>5</v>
      </c>
      <c r="C6" s="478"/>
      <c r="D6" s="478"/>
      <c r="E6" s="478"/>
      <c r="F6" s="478"/>
      <c r="G6" s="478"/>
      <c r="H6" s="478"/>
      <c r="I6" s="478"/>
      <c r="J6" s="478"/>
      <c r="K6" s="478"/>
      <c r="L6" s="478"/>
      <c r="M6" s="478"/>
      <c r="N6" s="478"/>
      <c r="O6" s="478"/>
      <c r="P6" s="478"/>
      <c r="Q6" s="478"/>
      <c r="R6" s="478"/>
      <c r="S6" s="478"/>
      <c r="T6" s="478"/>
    </row>
    <row r="7" spans="2:20" ht="14.25" x14ac:dyDescent="0.2">
      <c r="B7" s="338"/>
      <c r="C7" s="338"/>
      <c r="D7" s="338"/>
      <c r="E7" s="338"/>
      <c r="F7" s="338"/>
      <c r="G7" s="338"/>
      <c r="H7" s="338"/>
      <c r="I7" s="338"/>
      <c r="J7" s="338"/>
      <c r="K7" s="338"/>
      <c r="L7" s="338"/>
      <c r="M7" s="338"/>
      <c r="N7" s="338"/>
      <c r="O7" s="338"/>
      <c r="P7" s="338"/>
      <c r="Q7" s="338"/>
      <c r="R7" s="338"/>
      <c r="S7" s="338"/>
      <c r="T7" s="338"/>
    </row>
    <row r="8" spans="2:20" ht="22.5" customHeight="1" x14ac:dyDescent="0.2">
      <c r="B8" s="456" t="s">
        <v>6</v>
      </c>
      <c r="C8" s="456"/>
      <c r="D8" s="456"/>
      <c r="E8" s="456"/>
      <c r="F8" s="456"/>
      <c r="G8" s="456"/>
      <c r="H8" s="456"/>
      <c r="I8" s="456"/>
      <c r="J8" s="456"/>
      <c r="K8" s="456"/>
      <c r="L8" s="456"/>
      <c r="M8" s="456"/>
      <c r="N8" s="456"/>
      <c r="O8" s="456"/>
      <c r="P8" s="456"/>
      <c r="Q8" s="456"/>
      <c r="R8" s="456"/>
      <c r="S8" s="456"/>
      <c r="T8" s="456"/>
    </row>
    <row r="9" spans="2:20" ht="22.5" customHeight="1" x14ac:dyDescent="0.2">
      <c r="B9" s="421" t="s">
        <v>7</v>
      </c>
      <c r="C9" s="425"/>
      <c r="D9" s="425"/>
      <c r="E9" s="425"/>
      <c r="F9" s="425"/>
      <c r="G9" s="425"/>
      <c r="H9" s="425"/>
      <c r="I9" s="425"/>
      <c r="J9" s="425"/>
      <c r="K9" s="425"/>
      <c r="L9" s="425"/>
      <c r="M9" s="425"/>
      <c r="N9" s="425"/>
      <c r="O9" s="425"/>
      <c r="P9" s="425"/>
      <c r="Q9" s="425"/>
      <c r="R9" s="425"/>
      <c r="S9" s="425"/>
      <c r="T9" s="422"/>
    </row>
    <row r="10" spans="2:20" ht="22.5" customHeight="1" x14ac:dyDescent="0.2">
      <c r="B10" s="419" t="s">
        <v>8</v>
      </c>
      <c r="C10" s="419"/>
      <c r="D10" s="419"/>
      <c r="E10" s="419"/>
      <c r="F10" s="393" t="s">
        <v>9</v>
      </c>
      <c r="G10" s="394"/>
      <c r="H10" s="394"/>
      <c r="I10" s="395"/>
      <c r="J10" s="484" t="s">
        <v>10</v>
      </c>
      <c r="K10" s="485"/>
      <c r="L10" s="485"/>
      <c r="M10" s="485"/>
      <c r="N10" s="486"/>
      <c r="O10" s="393" t="s">
        <v>11</v>
      </c>
      <c r="P10" s="394"/>
      <c r="Q10" s="395"/>
      <c r="R10" s="420" t="s">
        <v>12</v>
      </c>
      <c r="S10" s="420"/>
      <c r="T10" s="420"/>
    </row>
    <row r="11" spans="2:20" ht="22.5" customHeight="1" x14ac:dyDescent="0.2">
      <c r="B11" s="419"/>
      <c r="C11" s="419"/>
      <c r="D11" s="419"/>
      <c r="E11" s="419"/>
      <c r="F11" s="481"/>
      <c r="G11" s="482"/>
      <c r="H11" s="482"/>
      <c r="I11" s="483"/>
      <c r="J11" s="487"/>
      <c r="K11" s="488"/>
      <c r="L11" s="488"/>
      <c r="M11" s="488"/>
      <c r="N11" s="489"/>
      <c r="O11" s="481"/>
      <c r="P11" s="482"/>
      <c r="Q11" s="483"/>
      <c r="R11" s="420"/>
      <c r="S11" s="420"/>
      <c r="T11" s="420"/>
    </row>
    <row r="12" spans="2:20" ht="168" customHeight="1" x14ac:dyDescent="0.2">
      <c r="B12" s="461" t="s">
        <v>13</v>
      </c>
      <c r="C12" s="462"/>
      <c r="D12" s="462"/>
      <c r="E12" s="463"/>
      <c r="F12" s="438" t="s">
        <v>534</v>
      </c>
      <c r="G12" s="439"/>
      <c r="H12" s="439"/>
      <c r="I12" s="440"/>
      <c r="J12" s="447" t="s">
        <v>535</v>
      </c>
      <c r="K12" s="448"/>
      <c r="L12" s="448"/>
      <c r="M12" s="448"/>
      <c r="N12" s="449"/>
      <c r="O12" s="438" t="s">
        <v>537</v>
      </c>
      <c r="P12" s="439"/>
      <c r="Q12" s="440"/>
      <c r="R12" s="470" t="s">
        <v>595</v>
      </c>
      <c r="S12" s="471"/>
      <c r="T12" s="472"/>
    </row>
    <row r="13" spans="2:20" ht="168" customHeight="1" x14ac:dyDescent="0.2">
      <c r="B13" s="467"/>
      <c r="C13" s="468"/>
      <c r="D13" s="468"/>
      <c r="E13" s="469"/>
      <c r="F13" s="441"/>
      <c r="G13" s="442"/>
      <c r="H13" s="442"/>
      <c r="I13" s="443"/>
      <c r="J13" s="447" t="s">
        <v>536</v>
      </c>
      <c r="K13" s="448"/>
      <c r="L13" s="448"/>
      <c r="M13" s="448"/>
      <c r="N13" s="449"/>
      <c r="O13" s="441"/>
      <c r="P13" s="442"/>
      <c r="Q13" s="443"/>
      <c r="R13" s="491"/>
      <c r="S13" s="492"/>
      <c r="T13" s="493"/>
    </row>
    <row r="14" spans="2:20" ht="409.6" customHeight="1" x14ac:dyDescent="0.2">
      <c r="B14" s="461" t="s">
        <v>14</v>
      </c>
      <c r="C14" s="462"/>
      <c r="D14" s="462"/>
      <c r="E14" s="463"/>
      <c r="F14" s="438" t="s">
        <v>448</v>
      </c>
      <c r="G14" s="439"/>
      <c r="H14" s="439"/>
      <c r="I14" s="440"/>
      <c r="J14" s="438" t="s">
        <v>533</v>
      </c>
      <c r="K14" s="439"/>
      <c r="L14" s="439"/>
      <c r="M14" s="439"/>
      <c r="N14" s="440"/>
      <c r="O14" s="438" t="s">
        <v>538</v>
      </c>
      <c r="P14" s="439"/>
      <c r="Q14" s="440"/>
      <c r="R14" s="470" t="s">
        <v>596</v>
      </c>
      <c r="S14" s="471"/>
      <c r="T14" s="472"/>
    </row>
    <row r="15" spans="2:20" ht="351.6" customHeight="1" x14ac:dyDescent="0.2">
      <c r="B15" s="464"/>
      <c r="C15" s="465"/>
      <c r="D15" s="465"/>
      <c r="E15" s="466"/>
      <c r="F15" s="458"/>
      <c r="G15" s="459"/>
      <c r="H15" s="459"/>
      <c r="I15" s="460"/>
      <c r="J15" s="458"/>
      <c r="K15" s="459"/>
      <c r="L15" s="459"/>
      <c r="M15" s="459"/>
      <c r="N15" s="460"/>
      <c r="O15" s="458"/>
      <c r="P15" s="459"/>
      <c r="Q15" s="460"/>
      <c r="R15" s="473"/>
      <c r="S15" s="474"/>
      <c r="T15" s="475"/>
    </row>
    <row r="16" spans="2:20" ht="409.6" customHeight="1" x14ac:dyDescent="0.2">
      <c r="B16" s="461" t="s">
        <v>15</v>
      </c>
      <c r="C16" s="462"/>
      <c r="D16" s="462"/>
      <c r="E16" s="463"/>
      <c r="F16" s="438" t="s">
        <v>552</v>
      </c>
      <c r="G16" s="439"/>
      <c r="H16" s="439"/>
      <c r="I16" s="440"/>
      <c r="J16" s="438" t="s">
        <v>119</v>
      </c>
      <c r="K16" s="439"/>
      <c r="L16" s="439"/>
      <c r="M16" s="439"/>
      <c r="N16" s="440"/>
      <c r="O16" s="438" t="s">
        <v>532</v>
      </c>
      <c r="P16" s="439"/>
      <c r="Q16" s="440"/>
      <c r="R16" s="255" t="s">
        <v>597</v>
      </c>
      <c r="S16" s="256"/>
      <c r="T16" s="257"/>
    </row>
    <row r="17" spans="2:20" ht="409.6" customHeight="1" x14ac:dyDescent="0.2">
      <c r="B17" s="464"/>
      <c r="C17" s="465"/>
      <c r="D17" s="465"/>
      <c r="E17" s="466"/>
      <c r="F17" s="458"/>
      <c r="G17" s="459"/>
      <c r="H17" s="459"/>
      <c r="I17" s="460"/>
      <c r="J17" s="458"/>
      <c r="K17" s="459"/>
      <c r="L17" s="459"/>
      <c r="M17" s="459"/>
      <c r="N17" s="460"/>
      <c r="O17" s="458"/>
      <c r="P17" s="459"/>
      <c r="Q17" s="460"/>
      <c r="R17" s="284"/>
      <c r="S17" s="285"/>
      <c r="T17" s="286"/>
    </row>
    <row r="18" spans="2:20" ht="41.45" customHeight="1" x14ac:dyDescent="0.2">
      <c r="B18" s="467"/>
      <c r="C18" s="468"/>
      <c r="D18" s="468"/>
      <c r="E18" s="469"/>
      <c r="F18" s="441"/>
      <c r="G18" s="442"/>
      <c r="H18" s="442"/>
      <c r="I18" s="443"/>
      <c r="J18" s="441"/>
      <c r="K18" s="442"/>
      <c r="L18" s="442"/>
      <c r="M18" s="442"/>
      <c r="N18" s="443"/>
      <c r="O18" s="441"/>
      <c r="P18" s="442"/>
      <c r="Q18" s="443"/>
      <c r="R18" s="258"/>
      <c r="S18" s="259"/>
      <c r="T18" s="260"/>
    </row>
    <row r="19" spans="2:20" ht="409.6" customHeight="1" x14ac:dyDescent="0.2">
      <c r="B19" s="461" t="s">
        <v>16</v>
      </c>
      <c r="C19" s="462"/>
      <c r="D19" s="462"/>
      <c r="E19" s="463"/>
      <c r="F19" s="438" t="s">
        <v>531</v>
      </c>
      <c r="G19" s="439"/>
      <c r="H19" s="439"/>
      <c r="I19" s="440"/>
      <c r="J19" s="438" t="s">
        <v>529</v>
      </c>
      <c r="K19" s="439"/>
      <c r="L19" s="439"/>
      <c r="M19" s="439"/>
      <c r="N19" s="440"/>
      <c r="O19" s="255" t="s">
        <v>530</v>
      </c>
      <c r="P19" s="256"/>
      <c r="Q19" s="257"/>
      <c r="R19" s="494"/>
      <c r="S19" s="495"/>
      <c r="T19" s="496"/>
    </row>
    <row r="20" spans="2:20" ht="409.6" customHeight="1" x14ac:dyDescent="0.2">
      <c r="B20" s="464"/>
      <c r="C20" s="465"/>
      <c r="D20" s="465"/>
      <c r="E20" s="466"/>
      <c r="F20" s="458"/>
      <c r="G20" s="459"/>
      <c r="H20" s="459"/>
      <c r="I20" s="460"/>
      <c r="J20" s="458"/>
      <c r="K20" s="459"/>
      <c r="L20" s="459"/>
      <c r="M20" s="459"/>
      <c r="N20" s="460"/>
      <c r="O20" s="284"/>
      <c r="P20" s="285"/>
      <c r="Q20" s="286"/>
      <c r="R20" s="497"/>
      <c r="S20" s="498"/>
      <c r="T20" s="499"/>
    </row>
    <row r="21" spans="2:20" ht="409.6" customHeight="1" x14ac:dyDescent="0.2">
      <c r="B21" s="464"/>
      <c r="C21" s="465"/>
      <c r="D21" s="465"/>
      <c r="E21" s="466"/>
      <c r="F21" s="458"/>
      <c r="G21" s="459"/>
      <c r="H21" s="459"/>
      <c r="I21" s="460"/>
      <c r="J21" s="458"/>
      <c r="K21" s="459"/>
      <c r="L21" s="459"/>
      <c r="M21" s="459"/>
      <c r="N21" s="460"/>
      <c r="O21" s="284"/>
      <c r="P21" s="285"/>
      <c r="Q21" s="286"/>
      <c r="R21" s="497"/>
      <c r="S21" s="498"/>
      <c r="T21" s="499"/>
    </row>
    <row r="22" spans="2:20" ht="200.45" customHeight="1" x14ac:dyDescent="0.2">
      <c r="B22" s="467"/>
      <c r="C22" s="468"/>
      <c r="D22" s="468"/>
      <c r="E22" s="469"/>
      <c r="F22" s="441"/>
      <c r="G22" s="442"/>
      <c r="H22" s="442"/>
      <c r="I22" s="443"/>
      <c r="J22" s="441"/>
      <c r="K22" s="442"/>
      <c r="L22" s="442"/>
      <c r="M22" s="442"/>
      <c r="N22" s="443"/>
      <c r="O22" s="258"/>
      <c r="P22" s="259"/>
      <c r="Q22" s="260"/>
      <c r="R22" s="500"/>
      <c r="S22" s="501"/>
      <c r="T22" s="502"/>
    </row>
    <row r="23" spans="2:20" ht="107.45" customHeight="1" x14ac:dyDescent="0.2">
      <c r="B23" s="461" t="s">
        <v>17</v>
      </c>
      <c r="C23" s="462"/>
      <c r="D23" s="462"/>
      <c r="E23" s="463"/>
      <c r="F23" s="438" t="s">
        <v>539</v>
      </c>
      <c r="G23" s="439"/>
      <c r="H23" s="439"/>
      <c r="I23" s="440"/>
      <c r="J23" s="447" t="s">
        <v>18</v>
      </c>
      <c r="K23" s="448"/>
      <c r="L23" s="448"/>
      <c r="M23" s="448"/>
      <c r="N23" s="449"/>
      <c r="O23" s="438" t="s">
        <v>541</v>
      </c>
      <c r="P23" s="439"/>
      <c r="Q23" s="440"/>
      <c r="R23" s="438" t="s">
        <v>542</v>
      </c>
      <c r="S23" s="439"/>
      <c r="T23" s="440"/>
    </row>
    <row r="24" spans="2:20" ht="409.6" customHeight="1" x14ac:dyDescent="0.2">
      <c r="B24" s="464"/>
      <c r="C24" s="465"/>
      <c r="D24" s="465"/>
      <c r="E24" s="466"/>
      <c r="F24" s="458"/>
      <c r="G24" s="459"/>
      <c r="H24" s="459"/>
      <c r="I24" s="460"/>
      <c r="J24" s="438" t="s">
        <v>540</v>
      </c>
      <c r="K24" s="439"/>
      <c r="L24" s="439"/>
      <c r="M24" s="439"/>
      <c r="N24" s="440"/>
      <c r="O24" s="458"/>
      <c r="P24" s="459"/>
      <c r="Q24" s="460"/>
      <c r="R24" s="458"/>
      <c r="S24" s="459"/>
      <c r="T24" s="460"/>
    </row>
    <row r="25" spans="2:20" ht="409.6" customHeight="1" x14ac:dyDescent="0.2">
      <c r="B25" s="464"/>
      <c r="C25" s="465"/>
      <c r="D25" s="465"/>
      <c r="E25" s="466"/>
      <c r="F25" s="458"/>
      <c r="G25" s="459"/>
      <c r="H25" s="459"/>
      <c r="I25" s="460"/>
      <c r="J25" s="458"/>
      <c r="K25" s="459"/>
      <c r="L25" s="459"/>
      <c r="M25" s="459"/>
      <c r="N25" s="460"/>
      <c r="O25" s="458"/>
      <c r="P25" s="459"/>
      <c r="Q25" s="460"/>
      <c r="R25" s="458"/>
      <c r="S25" s="459"/>
      <c r="T25" s="460"/>
    </row>
    <row r="26" spans="2:20" ht="409.6" customHeight="1" x14ac:dyDescent="0.2">
      <c r="B26" s="464"/>
      <c r="C26" s="465"/>
      <c r="D26" s="465"/>
      <c r="E26" s="466"/>
      <c r="F26" s="458"/>
      <c r="G26" s="459"/>
      <c r="H26" s="459"/>
      <c r="I26" s="460"/>
      <c r="J26" s="458"/>
      <c r="K26" s="459"/>
      <c r="L26" s="459"/>
      <c r="M26" s="459"/>
      <c r="N26" s="460"/>
      <c r="O26" s="458"/>
      <c r="P26" s="459"/>
      <c r="Q26" s="460"/>
      <c r="R26" s="458"/>
      <c r="S26" s="459"/>
      <c r="T26" s="460"/>
    </row>
    <row r="27" spans="2:20" ht="144" customHeight="1" x14ac:dyDescent="0.2">
      <c r="B27" s="467"/>
      <c r="C27" s="468"/>
      <c r="D27" s="468"/>
      <c r="E27" s="469"/>
      <c r="F27" s="441"/>
      <c r="G27" s="442"/>
      <c r="H27" s="442"/>
      <c r="I27" s="443"/>
      <c r="J27" s="441"/>
      <c r="K27" s="442"/>
      <c r="L27" s="442"/>
      <c r="M27" s="442"/>
      <c r="N27" s="443"/>
      <c r="O27" s="441"/>
      <c r="P27" s="442"/>
      <c r="Q27" s="443"/>
      <c r="R27" s="441"/>
      <c r="S27" s="442"/>
      <c r="T27" s="443"/>
    </row>
    <row r="28" spans="2:20" ht="82.5" customHeight="1" x14ac:dyDescent="0.2">
      <c r="B28" s="330" t="s">
        <v>19</v>
      </c>
      <c r="C28" s="330"/>
      <c r="D28" s="330"/>
      <c r="E28" s="330"/>
      <c r="F28" s="447" t="s">
        <v>543</v>
      </c>
      <c r="G28" s="448"/>
      <c r="H28" s="448"/>
      <c r="I28" s="449"/>
      <c r="J28" s="503" t="s">
        <v>120</v>
      </c>
      <c r="K28" s="503"/>
      <c r="L28" s="503"/>
      <c r="M28" s="503"/>
      <c r="N28" s="503"/>
      <c r="O28" s="447" t="s">
        <v>121</v>
      </c>
      <c r="P28" s="448"/>
      <c r="Q28" s="449"/>
      <c r="R28" s="490"/>
      <c r="S28" s="450"/>
      <c r="T28" s="451"/>
    </row>
    <row r="29" spans="2:20" ht="133.9" customHeight="1" x14ac:dyDescent="0.2">
      <c r="B29" s="330" t="s">
        <v>20</v>
      </c>
      <c r="C29" s="330"/>
      <c r="D29" s="330"/>
      <c r="E29" s="330"/>
      <c r="F29" s="438" t="s">
        <v>545</v>
      </c>
      <c r="G29" s="439"/>
      <c r="H29" s="439"/>
      <c r="I29" s="440"/>
      <c r="J29" s="447" t="s">
        <v>546</v>
      </c>
      <c r="K29" s="448"/>
      <c r="L29" s="448"/>
      <c r="M29" s="448"/>
      <c r="N29" s="449"/>
      <c r="O29" s="447" t="s">
        <v>544</v>
      </c>
      <c r="P29" s="448"/>
      <c r="Q29" s="448"/>
      <c r="R29" s="298" t="s">
        <v>598</v>
      </c>
      <c r="S29" s="450"/>
      <c r="T29" s="451"/>
    </row>
    <row r="30" spans="2:20" ht="237.6" customHeight="1" x14ac:dyDescent="0.2">
      <c r="B30" s="330" t="s">
        <v>21</v>
      </c>
      <c r="C30" s="330"/>
      <c r="D30" s="330"/>
      <c r="E30" s="330"/>
      <c r="F30" s="490"/>
      <c r="G30" s="450"/>
      <c r="H30" s="450"/>
      <c r="I30" s="451"/>
      <c r="J30" s="457"/>
      <c r="K30" s="457"/>
      <c r="L30" s="457"/>
      <c r="M30" s="457"/>
      <c r="N30" s="457"/>
      <c r="O30" s="447" t="s">
        <v>547</v>
      </c>
      <c r="P30" s="448"/>
      <c r="Q30" s="449"/>
      <c r="R30" s="490"/>
      <c r="S30" s="450"/>
      <c r="T30" s="451"/>
    </row>
    <row r="31" spans="2:20" ht="409.6" customHeight="1" x14ac:dyDescent="0.2">
      <c r="B31" s="461" t="s">
        <v>22</v>
      </c>
      <c r="C31" s="462"/>
      <c r="D31" s="462"/>
      <c r="E31" s="463"/>
      <c r="F31" s="438" t="s">
        <v>449</v>
      </c>
      <c r="G31" s="439"/>
      <c r="H31" s="439"/>
      <c r="I31" s="440"/>
      <c r="J31" s="438" t="s">
        <v>548</v>
      </c>
      <c r="K31" s="439"/>
      <c r="L31" s="439"/>
      <c r="M31" s="439"/>
      <c r="N31" s="440"/>
      <c r="O31" s="438" t="s">
        <v>123</v>
      </c>
      <c r="P31" s="439"/>
      <c r="Q31" s="440"/>
      <c r="R31" s="438" t="s">
        <v>122</v>
      </c>
      <c r="S31" s="439"/>
      <c r="T31" s="440"/>
    </row>
    <row r="32" spans="2:20" ht="15" customHeight="1" x14ac:dyDescent="0.2">
      <c r="B32" s="467"/>
      <c r="C32" s="468"/>
      <c r="D32" s="468"/>
      <c r="E32" s="469"/>
      <c r="F32" s="441"/>
      <c r="G32" s="442"/>
      <c r="H32" s="442"/>
      <c r="I32" s="443"/>
      <c r="J32" s="441"/>
      <c r="K32" s="442"/>
      <c r="L32" s="442"/>
      <c r="M32" s="442"/>
      <c r="N32" s="443"/>
      <c r="O32" s="441"/>
      <c r="P32" s="442"/>
      <c r="Q32" s="443"/>
      <c r="R32" s="441"/>
      <c r="S32" s="442"/>
      <c r="T32" s="443"/>
    </row>
    <row r="33" spans="2:20" ht="409.15" customHeight="1" x14ac:dyDescent="0.2">
      <c r="B33" s="461" t="s">
        <v>23</v>
      </c>
      <c r="C33" s="462"/>
      <c r="D33" s="462"/>
      <c r="E33" s="463"/>
      <c r="F33" s="438" t="s">
        <v>549</v>
      </c>
      <c r="G33" s="439"/>
      <c r="H33" s="439"/>
      <c r="I33" s="440"/>
      <c r="J33" s="255" t="s">
        <v>550</v>
      </c>
      <c r="K33" s="256"/>
      <c r="L33" s="256"/>
      <c r="M33" s="256"/>
      <c r="N33" s="257"/>
      <c r="O33" s="255" t="s">
        <v>551</v>
      </c>
      <c r="P33" s="256"/>
      <c r="Q33" s="257"/>
      <c r="R33" s="255"/>
      <c r="S33" s="256"/>
      <c r="T33" s="257"/>
    </row>
    <row r="34" spans="2:20" ht="79.900000000000006" customHeight="1" x14ac:dyDescent="0.2">
      <c r="B34" s="467"/>
      <c r="C34" s="468"/>
      <c r="D34" s="468"/>
      <c r="E34" s="469"/>
      <c r="F34" s="441"/>
      <c r="G34" s="442"/>
      <c r="H34" s="442"/>
      <c r="I34" s="443"/>
      <c r="J34" s="258"/>
      <c r="K34" s="259"/>
      <c r="L34" s="259"/>
      <c r="M34" s="259"/>
      <c r="N34" s="260"/>
      <c r="O34" s="258"/>
      <c r="P34" s="259"/>
      <c r="Q34" s="260"/>
      <c r="R34" s="258"/>
      <c r="S34" s="259"/>
      <c r="T34" s="260"/>
    </row>
    <row r="35" spans="2:20" ht="409.6" customHeight="1" x14ac:dyDescent="0.2">
      <c r="B35" s="330" t="s">
        <v>24</v>
      </c>
      <c r="C35" s="330"/>
      <c r="D35" s="330"/>
      <c r="E35" s="330"/>
      <c r="F35" s="338"/>
      <c r="G35" s="338"/>
      <c r="H35" s="338"/>
      <c r="I35" s="338"/>
      <c r="J35" s="338" t="s">
        <v>124</v>
      </c>
      <c r="K35" s="338"/>
      <c r="L35" s="338"/>
      <c r="M35" s="338"/>
      <c r="N35" s="338"/>
      <c r="O35" s="452" t="s">
        <v>599</v>
      </c>
      <c r="P35" s="452"/>
      <c r="Q35" s="452"/>
      <c r="R35" s="338"/>
      <c r="S35" s="338"/>
      <c r="T35" s="338"/>
    </row>
    <row r="36" spans="2:20" ht="206.45" customHeight="1" x14ac:dyDescent="0.2">
      <c r="B36" s="330"/>
      <c r="C36" s="330"/>
      <c r="D36" s="330"/>
      <c r="E36" s="330"/>
      <c r="F36" s="338"/>
      <c r="G36" s="338"/>
      <c r="H36" s="338"/>
      <c r="I36" s="338"/>
      <c r="J36" s="338"/>
      <c r="K36" s="338"/>
      <c r="L36" s="338"/>
      <c r="M36" s="338"/>
      <c r="N36" s="338"/>
      <c r="O36" s="452"/>
      <c r="P36" s="452"/>
      <c r="Q36" s="452"/>
      <c r="R36" s="338"/>
      <c r="S36" s="338"/>
      <c r="T36" s="338"/>
    </row>
    <row r="37" spans="2:20" ht="30" customHeight="1" x14ac:dyDescent="0.2">
      <c r="B37" s="444" t="s">
        <v>111</v>
      </c>
      <c r="C37" s="445"/>
      <c r="D37" s="445"/>
      <c r="E37" s="445"/>
      <c r="F37" s="445"/>
      <c r="G37" s="445"/>
      <c r="H37" s="445"/>
      <c r="I37" s="445"/>
      <c r="J37" s="445"/>
      <c r="K37" s="445"/>
      <c r="L37" s="445"/>
      <c r="M37" s="445"/>
      <c r="N37" s="445"/>
      <c r="O37" s="445"/>
      <c r="P37" s="445"/>
      <c r="Q37" s="445"/>
      <c r="R37" s="445"/>
      <c r="S37" s="445"/>
      <c r="T37" s="446"/>
    </row>
    <row r="38" spans="2:20" ht="22.5" customHeight="1" x14ac:dyDescent="0.2">
      <c r="B38" s="270" t="s">
        <v>25</v>
      </c>
      <c r="C38" s="381"/>
      <c r="D38" s="381"/>
      <c r="E38" s="381"/>
      <c r="F38" s="381"/>
      <c r="G38" s="381"/>
      <c r="H38" s="271"/>
      <c r="I38" s="270" t="s">
        <v>26</v>
      </c>
      <c r="J38" s="271"/>
      <c r="K38" s="270" t="s">
        <v>4</v>
      </c>
      <c r="L38" s="271"/>
      <c r="M38" s="270" t="s">
        <v>27</v>
      </c>
      <c r="N38" s="381"/>
      <c r="O38" s="381"/>
      <c r="P38" s="381"/>
      <c r="Q38" s="381"/>
      <c r="R38" s="271"/>
      <c r="S38" s="270" t="s">
        <v>4</v>
      </c>
      <c r="T38" s="271"/>
    </row>
    <row r="39" spans="2:20" ht="36" customHeight="1" x14ac:dyDescent="0.2">
      <c r="B39" s="235" t="s">
        <v>1203</v>
      </c>
      <c r="C39" s="235"/>
      <c r="D39" s="235"/>
      <c r="E39" s="235"/>
      <c r="F39" s="235"/>
      <c r="G39" s="235"/>
      <c r="H39" s="235"/>
      <c r="I39" s="338" t="s">
        <v>1204</v>
      </c>
      <c r="J39" s="338"/>
      <c r="K39" s="1170">
        <v>43782</v>
      </c>
      <c r="L39" s="1170"/>
      <c r="M39" s="338" t="s">
        <v>1205</v>
      </c>
      <c r="N39" s="338"/>
      <c r="O39" s="338"/>
      <c r="P39" s="338"/>
      <c r="Q39" s="338"/>
      <c r="R39" s="338"/>
      <c r="S39" s="214"/>
      <c r="T39" s="207"/>
    </row>
    <row r="40" spans="2:20" ht="22.5" customHeight="1" x14ac:dyDescent="0.2">
      <c r="B40" s="206"/>
      <c r="C40" s="214"/>
      <c r="D40" s="214"/>
      <c r="E40" s="214"/>
      <c r="F40" s="214"/>
      <c r="G40" s="214"/>
      <c r="H40" s="214"/>
      <c r="I40" s="214"/>
      <c r="J40" s="214"/>
      <c r="K40" s="214"/>
      <c r="L40" s="214"/>
      <c r="M40" s="214"/>
      <c r="N40" s="214"/>
      <c r="O40" s="214"/>
      <c r="P40" s="214"/>
      <c r="Q40" s="214"/>
      <c r="R40" s="214"/>
      <c r="S40" s="214"/>
      <c r="T40" s="207"/>
    </row>
    <row r="41" spans="2:20" ht="55.5" customHeight="1" x14ac:dyDescent="0.2">
      <c r="B41" s="453" t="s">
        <v>28</v>
      </c>
      <c r="C41" s="454"/>
      <c r="D41" s="454"/>
      <c r="E41" s="454"/>
      <c r="F41" s="454"/>
      <c r="G41" s="454"/>
      <c r="H41" s="454"/>
      <c r="I41" s="454"/>
      <c r="J41" s="454"/>
      <c r="K41" s="454"/>
      <c r="L41" s="454"/>
      <c r="M41" s="454"/>
      <c r="N41" s="454"/>
      <c r="O41" s="454"/>
      <c r="P41" s="454"/>
      <c r="Q41" s="454"/>
      <c r="R41" s="454"/>
      <c r="S41" s="454"/>
      <c r="T41" s="455"/>
    </row>
    <row r="42" spans="2:20" ht="14.25" customHeight="1" x14ac:dyDescent="0.2">
      <c r="B42" s="64"/>
      <c r="C42" s="65"/>
      <c r="D42" s="65"/>
      <c r="E42" s="65"/>
      <c r="F42" s="65"/>
      <c r="G42" s="65"/>
      <c r="H42" s="65"/>
      <c r="I42" s="65"/>
      <c r="J42" s="65"/>
      <c r="K42" s="65"/>
      <c r="L42" s="65"/>
      <c r="M42" s="65"/>
      <c r="N42" s="65"/>
      <c r="O42" s="65"/>
      <c r="P42" s="65"/>
      <c r="Q42" s="65"/>
      <c r="R42" s="65"/>
      <c r="S42" s="65"/>
      <c r="T42" s="66"/>
    </row>
    <row r="43" spans="2:20" ht="22.5" customHeight="1" x14ac:dyDescent="0.2">
      <c r="B43" s="456" t="s">
        <v>29</v>
      </c>
      <c r="C43" s="456"/>
      <c r="D43" s="456"/>
      <c r="E43" s="456"/>
      <c r="F43" s="456"/>
      <c r="G43" s="456"/>
      <c r="H43" s="456"/>
      <c r="I43" s="456"/>
      <c r="J43" s="456"/>
      <c r="K43" s="456"/>
      <c r="L43" s="456"/>
      <c r="M43" s="456"/>
      <c r="N43" s="456"/>
      <c r="O43" s="456"/>
      <c r="P43" s="456"/>
      <c r="Q43" s="456"/>
      <c r="R43" s="456"/>
      <c r="S43" s="456"/>
      <c r="T43" s="456"/>
    </row>
    <row r="44" spans="2:20" customFormat="1" ht="25.5" customHeight="1" x14ac:dyDescent="0.25">
      <c r="B44" s="421" t="s">
        <v>126</v>
      </c>
      <c r="C44" s="425"/>
      <c r="D44" s="425"/>
      <c r="E44" s="425"/>
      <c r="F44" s="425"/>
      <c r="G44" s="425"/>
      <c r="H44" s="425"/>
      <c r="I44" s="425"/>
      <c r="J44" s="425"/>
      <c r="K44" s="425"/>
      <c r="L44" s="425"/>
      <c r="M44" s="425"/>
      <c r="N44" s="425"/>
      <c r="O44" s="425"/>
      <c r="P44" s="425"/>
      <c r="Q44" s="425"/>
      <c r="R44" s="425"/>
      <c r="S44" s="425"/>
      <c r="T44" s="422"/>
    </row>
    <row r="45" spans="2:20" customFormat="1" ht="34.5" customHeight="1" thickBot="1" x14ac:dyDescent="0.3">
      <c r="B45" s="74" t="s">
        <v>30</v>
      </c>
      <c r="C45" s="421" t="s">
        <v>127</v>
      </c>
      <c r="D45" s="422"/>
      <c r="E45" s="421" t="s">
        <v>450</v>
      </c>
      <c r="F45" s="425"/>
      <c r="G45" s="425"/>
      <c r="H45" s="422"/>
      <c r="I45" s="421" t="s">
        <v>31</v>
      </c>
      <c r="J45" s="425"/>
      <c r="K45" s="425"/>
      <c r="L45" s="425"/>
      <c r="M45" s="425"/>
      <c r="N45" s="425"/>
      <c r="O45" s="425"/>
      <c r="P45" s="425"/>
      <c r="Q45" s="425"/>
      <c r="R45" s="422"/>
      <c r="S45" s="421" t="s">
        <v>32</v>
      </c>
      <c r="T45" s="422"/>
    </row>
    <row r="46" spans="2:20" customFormat="1" ht="61.15" customHeight="1" x14ac:dyDescent="0.25">
      <c r="B46" s="361" t="s">
        <v>33</v>
      </c>
      <c r="C46" s="255" t="s">
        <v>125</v>
      </c>
      <c r="D46" s="257"/>
      <c r="E46" s="379" t="s">
        <v>451</v>
      </c>
      <c r="F46" s="379"/>
      <c r="G46" s="379"/>
      <c r="H46" s="379"/>
      <c r="I46" s="387" t="s">
        <v>950</v>
      </c>
      <c r="J46" s="387"/>
      <c r="K46" s="387"/>
      <c r="L46" s="387"/>
      <c r="M46" s="387"/>
      <c r="N46" s="387"/>
      <c r="O46" s="387"/>
      <c r="P46" s="387"/>
      <c r="Q46" s="387"/>
      <c r="R46" s="387"/>
      <c r="S46" s="373">
        <v>1</v>
      </c>
      <c r="T46" s="374"/>
    </row>
    <row r="47" spans="2:20" customFormat="1" ht="58.9" customHeight="1" x14ac:dyDescent="0.25">
      <c r="B47" s="362"/>
      <c r="C47" s="284"/>
      <c r="D47" s="286"/>
      <c r="E47" s="372" t="s">
        <v>452</v>
      </c>
      <c r="F47" s="372"/>
      <c r="G47" s="372"/>
      <c r="H47" s="372"/>
      <c r="I47" s="380" t="s">
        <v>951</v>
      </c>
      <c r="J47" s="380"/>
      <c r="K47" s="380"/>
      <c r="L47" s="380"/>
      <c r="M47" s="380"/>
      <c r="N47" s="380"/>
      <c r="O47" s="380"/>
      <c r="P47" s="380"/>
      <c r="Q47" s="380"/>
      <c r="R47" s="380"/>
      <c r="S47" s="370">
        <v>1</v>
      </c>
      <c r="T47" s="371"/>
    </row>
    <row r="48" spans="2:20" customFormat="1" ht="66" customHeight="1" x14ac:dyDescent="0.25">
      <c r="B48" s="362"/>
      <c r="C48" s="284"/>
      <c r="D48" s="437"/>
      <c r="E48" s="372" t="s">
        <v>453</v>
      </c>
      <c r="F48" s="372"/>
      <c r="G48" s="372"/>
      <c r="H48" s="372"/>
      <c r="I48" s="380" t="s">
        <v>508</v>
      </c>
      <c r="J48" s="380"/>
      <c r="K48" s="380"/>
      <c r="L48" s="380"/>
      <c r="M48" s="380"/>
      <c r="N48" s="380"/>
      <c r="O48" s="380"/>
      <c r="P48" s="380"/>
      <c r="Q48" s="380"/>
      <c r="R48" s="380"/>
      <c r="S48" s="370">
        <v>1</v>
      </c>
      <c r="T48" s="371"/>
    </row>
    <row r="49" spans="2:23" s="102" customFormat="1" ht="63.6" customHeight="1" x14ac:dyDescent="0.25">
      <c r="B49" s="362"/>
      <c r="C49" s="284"/>
      <c r="D49" s="437"/>
      <c r="E49" s="372" t="s">
        <v>957</v>
      </c>
      <c r="F49" s="372"/>
      <c r="G49" s="372"/>
      <c r="H49" s="372"/>
      <c r="I49" s="380" t="s">
        <v>952</v>
      </c>
      <c r="J49" s="380"/>
      <c r="K49" s="380"/>
      <c r="L49" s="380"/>
      <c r="M49" s="380"/>
      <c r="N49" s="380"/>
      <c r="O49" s="380"/>
      <c r="P49" s="380"/>
      <c r="Q49" s="380"/>
      <c r="R49" s="380"/>
      <c r="S49" s="370">
        <v>1</v>
      </c>
      <c r="T49" s="371"/>
    </row>
    <row r="50" spans="2:23" customFormat="1" ht="36.6" customHeight="1" x14ac:dyDescent="0.25">
      <c r="B50" s="362"/>
      <c r="C50" s="284"/>
      <c r="D50" s="437"/>
      <c r="E50" s="372" t="s">
        <v>454</v>
      </c>
      <c r="F50" s="372"/>
      <c r="G50" s="372"/>
      <c r="H50" s="372"/>
      <c r="I50" s="380" t="s">
        <v>365</v>
      </c>
      <c r="J50" s="380"/>
      <c r="K50" s="380"/>
      <c r="L50" s="380"/>
      <c r="M50" s="380"/>
      <c r="N50" s="380"/>
      <c r="O50" s="380"/>
      <c r="P50" s="380"/>
      <c r="Q50" s="380"/>
      <c r="R50" s="380"/>
      <c r="S50" s="370">
        <v>1</v>
      </c>
      <c r="T50" s="389"/>
    </row>
    <row r="51" spans="2:23" customFormat="1" ht="73.900000000000006" customHeight="1" x14ac:dyDescent="0.25">
      <c r="B51" s="362"/>
      <c r="C51" s="284"/>
      <c r="D51" s="286"/>
      <c r="E51" s="372" t="s">
        <v>455</v>
      </c>
      <c r="F51" s="372"/>
      <c r="G51" s="372"/>
      <c r="H51" s="372"/>
      <c r="I51" s="380" t="s">
        <v>953</v>
      </c>
      <c r="J51" s="380"/>
      <c r="K51" s="380"/>
      <c r="L51" s="380"/>
      <c r="M51" s="380"/>
      <c r="N51" s="380"/>
      <c r="O51" s="380"/>
      <c r="P51" s="380"/>
      <c r="Q51" s="380"/>
      <c r="R51" s="380"/>
      <c r="S51" s="370">
        <v>1</v>
      </c>
      <c r="T51" s="371"/>
    </row>
    <row r="52" spans="2:23" customFormat="1" ht="76.150000000000006" customHeight="1" x14ac:dyDescent="0.25">
      <c r="B52" s="362"/>
      <c r="C52" s="284"/>
      <c r="D52" s="286"/>
      <c r="E52" s="372" t="s">
        <v>456</v>
      </c>
      <c r="F52" s="372"/>
      <c r="G52" s="372"/>
      <c r="H52" s="372"/>
      <c r="I52" s="380" t="s">
        <v>954</v>
      </c>
      <c r="J52" s="380"/>
      <c r="K52" s="380"/>
      <c r="L52" s="380"/>
      <c r="M52" s="380"/>
      <c r="N52" s="380"/>
      <c r="O52" s="380"/>
      <c r="P52" s="380"/>
      <c r="Q52" s="380"/>
      <c r="R52" s="380"/>
      <c r="S52" s="370">
        <v>1</v>
      </c>
      <c r="T52" s="371"/>
    </row>
    <row r="53" spans="2:23" customFormat="1" ht="101.45" customHeight="1" x14ac:dyDescent="0.25">
      <c r="B53" s="362"/>
      <c r="C53" s="284"/>
      <c r="D53" s="286"/>
      <c r="E53" s="372" t="s">
        <v>457</v>
      </c>
      <c r="F53" s="372"/>
      <c r="G53" s="372"/>
      <c r="H53" s="372"/>
      <c r="I53" s="380" t="s">
        <v>955</v>
      </c>
      <c r="J53" s="380"/>
      <c r="K53" s="380"/>
      <c r="L53" s="380"/>
      <c r="M53" s="380"/>
      <c r="N53" s="380"/>
      <c r="O53" s="380"/>
      <c r="P53" s="380"/>
      <c r="Q53" s="380"/>
      <c r="R53" s="380"/>
      <c r="S53" s="370">
        <v>1</v>
      </c>
      <c r="T53" s="371"/>
    </row>
    <row r="54" spans="2:23" customFormat="1" ht="44.45" customHeight="1" x14ac:dyDescent="0.25">
      <c r="B54" s="362"/>
      <c r="C54" s="284"/>
      <c r="D54" s="286"/>
      <c r="E54" s="372" t="s">
        <v>458</v>
      </c>
      <c r="F54" s="372"/>
      <c r="G54" s="372"/>
      <c r="H54" s="372"/>
      <c r="I54" s="380" t="s">
        <v>112</v>
      </c>
      <c r="J54" s="380"/>
      <c r="K54" s="380"/>
      <c r="L54" s="380"/>
      <c r="M54" s="380"/>
      <c r="N54" s="380"/>
      <c r="O54" s="380"/>
      <c r="P54" s="380"/>
      <c r="Q54" s="380"/>
      <c r="R54" s="380"/>
      <c r="S54" s="370">
        <v>1</v>
      </c>
      <c r="T54" s="389"/>
    </row>
    <row r="55" spans="2:23" customFormat="1" ht="55.9" customHeight="1" x14ac:dyDescent="0.25">
      <c r="B55" s="362"/>
      <c r="C55" s="284"/>
      <c r="D55" s="286"/>
      <c r="E55" s="372" t="s">
        <v>459</v>
      </c>
      <c r="F55" s="372"/>
      <c r="G55" s="372"/>
      <c r="H55" s="372"/>
      <c r="I55" s="380" t="s">
        <v>383</v>
      </c>
      <c r="J55" s="380"/>
      <c r="K55" s="380"/>
      <c r="L55" s="380"/>
      <c r="M55" s="380"/>
      <c r="N55" s="380"/>
      <c r="O55" s="380"/>
      <c r="P55" s="380"/>
      <c r="Q55" s="380"/>
      <c r="R55" s="380"/>
      <c r="S55" s="370">
        <v>1</v>
      </c>
      <c r="T55" s="371"/>
    </row>
    <row r="56" spans="2:23" customFormat="1" ht="79.900000000000006" customHeight="1" thickBot="1" x14ac:dyDescent="0.3">
      <c r="B56" s="363"/>
      <c r="C56" s="258"/>
      <c r="D56" s="260"/>
      <c r="E56" s="386" t="s">
        <v>460</v>
      </c>
      <c r="F56" s="386"/>
      <c r="G56" s="386"/>
      <c r="H56" s="386"/>
      <c r="I56" s="384" t="s">
        <v>956</v>
      </c>
      <c r="J56" s="384"/>
      <c r="K56" s="384"/>
      <c r="L56" s="384"/>
      <c r="M56" s="384"/>
      <c r="N56" s="384"/>
      <c r="O56" s="384"/>
      <c r="P56" s="384"/>
      <c r="Q56" s="384"/>
      <c r="R56" s="384"/>
      <c r="S56" s="382">
        <v>1</v>
      </c>
      <c r="T56" s="383"/>
    </row>
    <row r="57" spans="2:23" customFormat="1" ht="80.45" customHeight="1" x14ac:dyDescent="0.25">
      <c r="B57" s="426" t="s">
        <v>34</v>
      </c>
      <c r="C57" s="255" t="s">
        <v>35</v>
      </c>
      <c r="D57" s="257"/>
      <c r="E57" s="379" t="s">
        <v>451</v>
      </c>
      <c r="F57" s="379"/>
      <c r="G57" s="379"/>
      <c r="H57" s="379"/>
      <c r="I57" s="387" t="s">
        <v>961</v>
      </c>
      <c r="J57" s="387"/>
      <c r="K57" s="387"/>
      <c r="L57" s="387"/>
      <c r="M57" s="387"/>
      <c r="N57" s="387"/>
      <c r="O57" s="387"/>
      <c r="P57" s="387"/>
      <c r="Q57" s="387"/>
      <c r="R57" s="387"/>
      <c r="S57" s="373">
        <v>1</v>
      </c>
      <c r="T57" s="374"/>
    </row>
    <row r="58" spans="2:23" customFormat="1" ht="111" customHeight="1" x14ac:dyDescent="0.25">
      <c r="B58" s="427"/>
      <c r="C58" s="284"/>
      <c r="D58" s="286"/>
      <c r="E58" s="372" t="s">
        <v>958</v>
      </c>
      <c r="F58" s="372"/>
      <c r="G58" s="372"/>
      <c r="H58" s="372"/>
      <c r="I58" s="380" t="s">
        <v>509</v>
      </c>
      <c r="J58" s="380"/>
      <c r="K58" s="380"/>
      <c r="L58" s="380"/>
      <c r="M58" s="380"/>
      <c r="N58" s="380"/>
      <c r="O58" s="380"/>
      <c r="P58" s="380"/>
      <c r="Q58" s="380"/>
      <c r="R58" s="380"/>
      <c r="S58" s="370" t="s">
        <v>959</v>
      </c>
      <c r="T58" s="371"/>
      <c r="W58" s="123"/>
    </row>
    <row r="59" spans="2:23" customFormat="1" ht="236.45" customHeight="1" x14ac:dyDescent="0.25">
      <c r="B59" s="427"/>
      <c r="C59" s="284"/>
      <c r="D59" s="286"/>
      <c r="E59" s="372" t="s">
        <v>461</v>
      </c>
      <c r="F59" s="372"/>
      <c r="G59" s="372"/>
      <c r="H59" s="372"/>
      <c r="I59" s="380" t="s">
        <v>962</v>
      </c>
      <c r="J59" s="380"/>
      <c r="K59" s="380"/>
      <c r="L59" s="380"/>
      <c r="M59" s="380"/>
      <c r="N59" s="380"/>
      <c r="O59" s="380"/>
      <c r="P59" s="380"/>
      <c r="Q59" s="380"/>
      <c r="R59" s="380"/>
      <c r="S59" s="370">
        <v>1</v>
      </c>
      <c r="T59" s="389"/>
    </row>
    <row r="60" spans="2:23" customFormat="1" ht="67.5" customHeight="1" x14ac:dyDescent="0.25">
      <c r="B60" s="427"/>
      <c r="C60" s="284"/>
      <c r="D60" s="286"/>
      <c r="E60" s="372" t="s">
        <v>462</v>
      </c>
      <c r="F60" s="372"/>
      <c r="G60" s="372"/>
      <c r="H60" s="372"/>
      <c r="I60" s="380" t="s">
        <v>510</v>
      </c>
      <c r="J60" s="380"/>
      <c r="K60" s="380"/>
      <c r="L60" s="380"/>
      <c r="M60" s="380"/>
      <c r="N60" s="380"/>
      <c r="O60" s="380"/>
      <c r="P60" s="380"/>
      <c r="Q60" s="380"/>
      <c r="R60" s="380"/>
      <c r="S60" s="370">
        <v>1</v>
      </c>
      <c r="T60" s="389"/>
    </row>
    <row r="61" spans="2:23" customFormat="1" ht="62.45" customHeight="1" x14ac:dyDescent="0.25">
      <c r="B61" s="427"/>
      <c r="C61" s="284"/>
      <c r="D61" s="286"/>
      <c r="E61" s="372" t="s">
        <v>463</v>
      </c>
      <c r="F61" s="372"/>
      <c r="G61" s="372"/>
      <c r="H61" s="372"/>
      <c r="I61" s="380" t="s">
        <v>948</v>
      </c>
      <c r="J61" s="380"/>
      <c r="K61" s="380"/>
      <c r="L61" s="380"/>
      <c r="M61" s="380"/>
      <c r="N61" s="380"/>
      <c r="O61" s="380"/>
      <c r="P61" s="380"/>
      <c r="Q61" s="380"/>
      <c r="R61" s="380"/>
      <c r="S61" s="370">
        <v>1</v>
      </c>
      <c r="T61" s="389"/>
    </row>
    <row r="62" spans="2:23" customFormat="1" ht="112.9" customHeight="1" x14ac:dyDescent="0.25">
      <c r="B62" s="427"/>
      <c r="C62" s="284"/>
      <c r="D62" s="286"/>
      <c r="E62" s="372" t="s">
        <v>464</v>
      </c>
      <c r="F62" s="372"/>
      <c r="G62" s="372"/>
      <c r="H62" s="372"/>
      <c r="I62" s="380" t="s">
        <v>963</v>
      </c>
      <c r="J62" s="380"/>
      <c r="K62" s="380"/>
      <c r="L62" s="380"/>
      <c r="M62" s="380"/>
      <c r="N62" s="380"/>
      <c r="O62" s="380"/>
      <c r="P62" s="380"/>
      <c r="Q62" s="380"/>
      <c r="R62" s="380"/>
      <c r="S62" s="370">
        <v>1</v>
      </c>
      <c r="T62" s="389"/>
    </row>
    <row r="63" spans="2:23" customFormat="1" ht="39.6" customHeight="1" x14ac:dyDescent="0.25">
      <c r="B63" s="427"/>
      <c r="C63" s="284"/>
      <c r="D63" s="286"/>
      <c r="E63" s="372" t="s">
        <v>465</v>
      </c>
      <c r="F63" s="372"/>
      <c r="G63" s="372"/>
      <c r="H63" s="372"/>
      <c r="I63" s="380" t="s">
        <v>431</v>
      </c>
      <c r="J63" s="380"/>
      <c r="K63" s="380"/>
      <c r="L63" s="380"/>
      <c r="M63" s="380"/>
      <c r="N63" s="380"/>
      <c r="O63" s="380"/>
      <c r="P63" s="380"/>
      <c r="Q63" s="380"/>
      <c r="R63" s="380"/>
      <c r="S63" s="370">
        <v>1</v>
      </c>
      <c r="T63" s="389"/>
    </row>
    <row r="64" spans="2:23" customFormat="1" ht="58.15" customHeight="1" x14ac:dyDescent="0.25">
      <c r="B64" s="427"/>
      <c r="C64" s="284"/>
      <c r="D64" s="286"/>
      <c r="E64" s="372" t="s">
        <v>466</v>
      </c>
      <c r="F64" s="372"/>
      <c r="G64" s="372"/>
      <c r="H64" s="372"/>
      <c r="I64" s="380" t="s">
        <v>964</v>
      </c>
      <c r="J64" s="380"/>
      <c r="K64" s="380"/>
      <c r="L64" s="380"/>
      <c r="M64" s="380"/>
      <c r="N64" s="380"/>
      <c r="O64" s="380"/>
      <c r="P64" s="380"/>
      <c r="Q64" s="380"/>
      <c r="R64" s="380"/>
      <c r="S64" s="370">
        <v>1</v>
      </c>
      <c r="T64" s="389"/>
    </row>
    <row r="65" spans="2:20" customFormat="1" ht="69.599999999999994" customHeight="1" x14ac:dyDescent="0.25">
      <c r="B65" s="427"/>
      <c r="C65" s="284"/>
      <c r="D65" s="286"/>
      <c r="E65" s="372" t="s">
        <v>467</v>
      </c>
      <c r="F65" s="372"/>
      <c r="G65" s="372"/>
      <c r="H65" s="372"/>
      <c r="I65" s="380" t="s">
        <v>965</v>
      </c>
      <c r="J65" s="380"/>
      <c r="K65" s="380"/>
      <c r="L65" s="380"/>
      <c r="M65" s="380"/>
      <c r="N65" s="380"/>
      <c r="O65" s="380"/>
      <c r="P65" s="380"/>
      <c r="Q65" s="380"/>
      <c r="R65" s="380"/>
      <c r="S65" s="370">
        <v>1</v>
      </c>
      <c r="T65" s="371"/>
    </row>
    <row r="66" spans="2:20" customFormat="1" ht="50.25" customHeight="1" x14ac:dyDescent="0.25">
      <c r="B66" s="427"/>
      <c r="C66" s="284"/>
      <c r="D66" s="286"/>
      <c r="E66" s="372" t="s">
        <v>468</v>
      </c>
      <c r="F66" s="372"/>
      <c r="G66" s="372"/>
      <c r="H66" s="372"/>
      <c r="I66" s="380" t="s">
        <v>949</v>
      </c>
      <c r="J66" s="380"/>
      <c r="K66" s="380"/>
      <c r="L66" s="380"/>
      <c r="M66" s="380"/>
      <c r="N66" s="380"/>
      <c r="O66" s="380"/>
      <c r="P66" s="380"/>
      <c r="Q66" s="380"/>
      <c r="R66" s="380"/>
      <c r="S66" s="370">
        <v>1</v>
      </c>
      <c r="T66" s="371"/>
    </row>
    <row r="67" spans="2:20" customFormat="1" ht="55.15" customHeight="1" thickBot="1" x14ac:dyDescent="0.3">
      <c r="B67" s="428"/>
      <c r="C67" s="258"/>
      <c r="D67" s="260"/>
      <c r="E67" s="386" t="s">
        <v>469</v>
      </c>
      <c r="F67" s="386"/>
      <c r="G67" s="386"/>
      <c r="H67" s="386"/>
      <c r="I67" s="384" t="s">
        <v>960</v>
      </c>
      <c r="J67" s="384"/>
      <c r="K67" s="384"/>
      <c r="L67" s="384"/>
      <c r="M67" s="384"/>
      <c r="N67" s="384"/>
      <c r="O67" s="384"/>
      <c r="P67" s="384"/>
      <c r="Q67" s="384"/>
      <c r="R67" s="384"/>
      <c r="S67" s="382">
        <v>1</v>
      </c>
      <c r="T67" s="383"/>
    </row>
    <row r="68" spans="2:20" customFormat="1" ht="75.599999999999994" customHeight="1" x14ac:dyDescent="0.25">
      <c r="B68" s="361" t="s">
        <v>966</v>
      </c>
      <c r="C68" s="255" t="s">
        <v>366</v>
      </c>
      <c r="D68" s="257"/>
      <c r="E68" s="379" t="s">
        <v>967</v>
      </c>
      <c r="F68" s="379"/>
      <c r="G68" s="379"/>
      <c r="H68" s="379"/>
      <c r="I68" s="387" t="s">
        <v>367</v>
      </c>
      <c r="J68" s="387"/>
      <c r="K68" s="387"/>
      <c r="L68" s="387"/>
      <c r="M68" s="387"/>
      <c r="N68" s="387"/>
      <c r="O68" s="387"/>
      <c r="P68" s="387"/>
      <c r="Q68" s="387"/>
      <c r="R68" s="387"/>
      <c r="S68" s="373">
        <v>1</v>
      </c>
      <c r="T68" s="388"/>
    </row>
    <row r="69" spans="2:20" customFormat="1" ht="225" customHeight="1" x14ac:dyDescent="0.25">
      <c r="B69" s="362"/>
      <c r="C69" s="284"/>
      <c r="D69" s="286"/>
      <c r="E69" s="372" t="s">
        <v>968</v>
      </c>
      <c r="F69" s="372"/>
      <c r="G69" s="372"/>
      <c r="H69" s="372"/>
      <c r="I69" s="385" t="s">
        <v>969</v>
      </c>
      <c r="J69" s="385"/>
      <c r="K69" s="385"/>
      <c r="L69" s="385"/>
      <c r="M69" s="385"/>
      <c r="N69" s="385"/>
      <c r="O69" s="385"/>
      <c r="P69" s="385"/>
      <c r="Q69" s="385"/>
      <c r="R69" s="385"/>
      <c r="S69" s="370">
        <v>1</v>
      </c>
      <c r="T69" s="389"/>
    </row>
    <row r="70" spans="2:20" customFormat="1" ht="27" customHeight="1" x14ac:dyDescent="0.25">
      <c r="B70" s="270"/>
      <c r="C70" s="381"/>
      <c r="D70" s="381"/>
      <c r="E70" s="381"/>
      <c r="F70" s="381"/>
      <c r="G70" s="381"/>
      <c r="H70" s="381"/>
      <c r="I70" s="381"/>
      <c r="J70" s="381"/>
      <c r="K70" s="381"/>
      <c r="L70" s="381"/>
      <c r="M70" s="381"/>
      <c r="N70" s="381"/>
      <c r="O70" s="381"/>
      <c r="P70" s="381"/>
      <c r="Q70" s="381"/>
      <c r="R70" s="381"/>
      <c r="S70" s="381"/>
      <c r="T70" s="271"/>
    </row>
    <row r="71" spans="2:20" customFormat="1" ht="27.75" customHeight="1" x14ac:dyDescent="0.25">
      <c r="B71" s="358" t="s">
        <v>128</v>
      </c>
      <c r="C71" s="359"/>
      <c r="D71" s="359"/>
      <c r="E71" s="359"/>
      <c r="F71" s="359"/>
      <c r="G71" s="359"/>
      <c r="H71" s="359"/>
      <c r="I71" s="359"/>
      <c r="J71" s="359"/>
      <c r="K71" s="359"/>
      <c r="L71" s="359"/>
      <c r="M71" s="359"/>
      <c r="N71" s="359"/>
      <c r="O71" s="359"/>
      <c r="P71" s="359"/>
      <c r="Q71" s="359"/>
      <c r="R71" s="359"/>
      <c r="S71" s="359"/>
      <c r="T71" s="360"/>
    </row>
    <row r="72" spans="2:20" customFormat="1" ht="27.75" customHeight="1" thickBot="1" x14ac:dyDescent="0.3">
      <c r="B72" s="104" t="s">
        <v>30</v>
      </c>
      <c r="C72" s="358" t="s">
        <v>129</v>
      </c>
      <c r="D72" s="360"/>
      <c r="E72" s="358" t="s">
        <v>470</v>
      </c>
      <c r="F72" s="359"/>
      <c r="G72" s="359"/>
      <c r="H72" s="359"/>
      <c r="I72" s="360"/>
      <c r="J72" s="358" t="s">
        <v>31</v>
      </c>
      <c r="K72" s="359"/>
      <c r="L72" s="359"/>
      <c r="M72" s="359"/>
      <c r="N72" s="359"/>
      <c r="O72" s="359"/>
      <c r="P72" s="359"/>
      <c r="Q72" s="359"/>
      <c r="R72" s="360"/>
      <c r="S72" s="358" t="s">
        <v>32</v>
      </c>
      <c r="T72" s="360"/>
    </row>
    <row r="73" spans="2:20" customFormat="1" ht="48" customHeight="1" x14ac:dyDescent="0.25">
      <c r="B73" s="361" t="s">
        <v>36</v>
      </c>
      <c r="C73" s="255" t="s">
        <v>37</v>
      </c>
      <c r="D73" s="257"/>
      <c r="E73" s="365" t="s">
        <v>471</v>
      </c>
      <c r="F73" s="365"/>
      <c r="G73" s="365"/>
      <c r="H73" s="365"/>
      <c r="I73" s="365"/>
      <c r="J73" s="366" t="s">
        <v>970</v>
      </c>
      <c r="K73" s="366"/>
      <c r="L73" s="366"/>
      <c r="M73" s="366"/>
      <c r="N73" s="366"/>
      <c r="O73" s="366"/>
      <c r="P73" s="366"/>
      <c r="Q73" s="366"/>
      <c r="R73" s="366"/>
      <c r="S73" s="373">
        <v>1</v>
      </c>
      <c r="T73" s="374"/>
    </row>
    <row r="74" spans="2:20" customFormat="1" ht="37.9" customHeight="1" x14ac:dyDescent="0.25">
      <c r="B74" s="362"/>
      <c r="C74" s="284"/>
      <c r="D74" s="286"/>
      <c r="E74" s="364" t="s">
        <v>472</v>
      </c>
      <c r="F74" s="364"/>
      <c r="G74" s="364"/>
      <c r="H74" s="364"/>
      <c r="I74" s="364"/>
      <c r="J74" s="369" t="s">
        <v>971</v>
      </c>
      <c r="K74" s="369"/>
      <c r="L74" s="369"/>
      <c r="M74" s="369"/>
      <c r="N74" s="369"/>
      <c r="O74" s="369"/>
      <c r="P74" s="369"/>
      <c r="Q74" s="369"/>
      <c r="R74" s="369"/>
      <c r="S74" s="370">
        <v>1</v>
      </c>
      <c r="T74" s="371"/>
    </row>
    <row r="75" spans="2:20" customFormat="1" ht="134.44999999999999" customHeight="1" x14ac:dyDescent="0.25">
      <c r="B75" s="362"/>
      <c r="C75" s="284"/>
      <c r="D75" s="286"/>
      <c r="E75" s="364" t="s">
        <v>473</v>
      </c>
      <c r="F75" s="364"/>
      <c r="G75" s="364"/>
      <c r="H75" s="364"/>
      <c r="I75" s="364"/>
      <c r="J75" s="369" t="s">
        <v>384</v>
      </c>
      <c r="K75" s="369"/>
      <c r="L75" s="369"/>
      <c r="M75" s="369"/>
      <c r="N75" s="369"/>
      <c r="O75" s="369"/>
      <c r="P75" s="369"/>
      <c r="Q75" s="369"/>
      <c r="R75" s="369"/>
      <c r="S75" s="370">
        <v>1</v>
      </c>
      <c r="T75" s="371"/>
    </row>
    <row r="76" spans="2:20" customFormat="1" ht="56.25" customHeight="1" x14ac:dyDescent="0.25">
      <c r="B76" s="362"/>
      <c r="C76" s="284"/>
      <c r="D76" s="286"/>
      <c r="E76" s="364" t="s">
        <v>474</v>
      </c>
      <c r="F76" s="364"/>
      <c r="G76" s="364"/>
      <c r="H76" s="364"/>
      <c r="I76" s="364"/>
      <c r="J76" s="369" t="s">
        <v>972</v>
      </c>
      <c r="K76" s="369"/>
      <c r="L76" s="369"/>
      <c r="M76" s="369"/>
      <c r="N76" s="369"/>
      <c r="O76" s="369"/>
      <c r="P76" s="369"/>
      <c r="Q76" s="369"/>
      <c r="R76" s="369"/>
      <c r="S76" s="370">
        <v>1</v>
      </c>
      <c r="T76" s="371"/>
    </row>
    <row r="77" spans="2:20" customFormat="1" ht="47.45" customHeight="1" x14ac:dyDescent="0.25">
      <c r="B77" s="362"/>
      <c r="C77" s="284"/>
      <c r="D77" s="286"/>
      <c r="E77" s="364" t="s">
        <v>475</v>
      </c>
      <c r="F77" s="364"/>
      <c r="G77" s="364"/>
      <c r="H77" s="364"/>
      <c r="I77" s="364"/>
      <c r="J77" s="369" t="s">
        <v>130</v>
      </c>
      <c r="K77" s="369"/>
      <c r="L77" s="369"/>
      <c r="M77" s="369"/>
      <c r="N77" s="369"/>
      <c r="O77" s="369"/>
      <c r="P77" s="369"/>
      <c r="Q77" s="369"/>
      <c r="R77" s="369"/>
      <c r="S77" s="370">
        <v>1</v>
      </c>
      <c r="T77" s="371"/>
    </row>
    <row r="78" spans="2:20" customFormat="1" ht="111" customHeight="1" x14ac:dyDescent="0.25">
      <c r="B78" s="362"/>
      <c r="C78" s="284"/>
      <c r="D78" s="286"/>
      <c r="E78" s="372" t="s">
        <v>477</v>
      </c>
      <c r="F78" s="372"/>
      <c r="G78" s="372"/>
      <c r="H78" s="372"/>
      <c r="I78" s="372"/>
      <c r="J78" s="380" t="s">
        <v>974</v>
      </c>
      <c r="K78" s="380"/>
      <c r="L78" s="380"/>
      <c r="M78" s="380"/>
      <c r="N78" s="380"/>
      <c r="O78" s="380"/>
      <c r="P78" s="380"/>
      <c r="Q78" s="380"/>
      <c r="R78" s="380"/>
      <c r="S78" s="370">
        <v>1</v>
      </c>
      <c r="T78" s="371"/>
    </row>
    <row r="79" spans="2:20" customFormat="1" ht="44.45" customHeight="1" x14ac:dyDescent="0.25">
      <c r="B79" s="362"/>
      <c r="C79" s="284"/>
      <c r="D79" s="286"/>
      <c r="E79" s="364" t="s">
        <v>476</v>
      </c>
      <c r="F79" s="364"/>
      <c r="G79" s="364"/>
      <c r="H79" s="364"/>
      <c r="I79" s="364"/>
      <c r="J79" s="369" t="s">
        <v>973</v>
      </c>
      <c r="K79" s="369"/>
      <c r="L79" s="369"/>
      <c r="M79" s="369"/>
      <c r="N79" s="369"/>
      <c r="O79" s="369"/>
      <c r="P79" s="369"/>
      <c r="Q79" s="369"/>
      <c r="R79" s="369"/>
      <c r="S79" s="370">
        <v>1</v>
      </c>
      <c r="T79" s="371"/>
    </row>
    <row r="80" spans="2:20" customFormat="1" ht="139.5" customHeight="1" thickBot="1" x14ac:dyDescent="0.3">
      <c r="B80" s="363"/>
      <c r="C80" s="258"/>
      <c r="D80" s="260"/>
      <c r="E80" s="375" t="s">
        <v>478</v>
      </c>
      <c r="F80" s="375"/>
      <c r="G80" s="375"/>
      <c r="H80" s="375"/>
      <c r="I80" s="375"/>
      <c r="J80" s="376" t="s">
        <v>975</v>
      </c>
      <c r="K80" s="376"/>
      <c r="L80" s="376"/>
      <c r="M80" s="376"/>
      <c r="N80" s="376"/>
      <c r="O80" s="376"/>
      <c r="P80" s="376"/>
      <c r="Q80" s="376"/>
      <c r="R80" s="376"/>
      <c r="S80" s="377">
        <v>1</v>
      </c>
      <c r="T80" s="378"/>
    </row>
    <row r="81" spans="2:20" customFormat="1" ht="129.6" customHeight="1" x14ac:dyDescent="0.25">
      <c r="B81" s="426" t="s">
        <v>38</v>
      </c>
      <c r="C81" s="255" t="s">
        <v>39</v>
      </c>
      <c r="D81" s="257"/>
      <c r="E81" s="365" t="s">
        <v>479</v>
      </c>
      <c r="F81" s="365"/>
      <c r="G81" s="365"/>
      <c r="H81" s="365"/>
      <c r="I81" s="365"/>
      <c r="J81" s="366" t="s">
        <v>976</v>
      </c>
      <c r="K81" s="366"/>
      <c r="L81" s="366"/>
      <c r="M81" s="366"/>
      <c r="N81" s="366"/>
      <c r="O81" s="366"/>
      <c r="P81" s="366"/>
      <c r="Q81" s="366"/>
      <c r="R81" s="366"/>
      <c r="S81" s="373">
        <v>1</v>
      </c>
      <c r="T81" s="374"/>
    </row>
    <row r="82" spans="2:20" customFormat="1" ht="50.45" customHeight="1" x14ac:dyDescent="0.25">
      <c r="B82" s="427"/>
      <c r="C82" s="284"/>
      <c r="D82" s="286"/>
      <c r="E82" s="364" t="s">
        <v>480</v>
      </c>
      <c r="F82" s="364"/>
      <c r="G82" s="364"/>
      <c r="H82" s="364"/>
      <c r="I82" s="364"/>
      <c r="J82" s="369" t="s">
        <v>977</v>
      </c>
      <c r="K82" s="369"/>
      <c r="L82" s="369"/>
      <c r="M82" s="369"/>
      <c r="N82" s="369"/>
      <c r="O82" s="369"/>
      <c r="P82" s="369"/>
      <c r="Q82" s="369"/>
      <c r="R82" s="369"/>
      <c r="S82" s="370">
        <v>1</v>
      </c>
      <c r="T82" s="371"/>
    </row>
    <row r="83" spans="2:20" customFormat="1" ht="30" customHeight="1" thickBot="1" x14ac:dyDescent="0.3">
      <c r="B83" s="428"/>
      <c r="C83" s="258"/>
      <c r="D83" s="260"/>
      <c r="E83" s="367" t="s">
        <v>474</v>
      </c>
      <c r="F83" s="367"/>
      <c r="G83" s="367"/>
      <c r="H83" s="367"/>
      <c r="I83" s="367"/>
      <c r="J83" s="368" t="s">
        <v>113</v>
      </c>
      <c r="K83" s="368"/>
      <c r="L83" s="368"/>
      <c r="M83" s="368"/>
      <c r="N83" s="368"/>
      <c r="O83" s="368"/>
      <c r="P83" s="368"/>
      <c r="Q83" s="368"/>
      <c r="R83" s="368"/>
      <c r="S83" s="377">
        <v>1</v>
      </c>
      <c r="T83" s="378"/>
    </row>
    <row r="84" spans="2:20" customFormat="1" ht="131.44999999999999" customHeight="1" x14ac:dyDescent="0.25">
      <c r="B84" s="361" t="s">
        <v>40</v>
      </c>
      <c r="C84" s="255" t="s">
        <v>41</v>
      </c>
      <c r="D84" s="257"/>
      <c r="E84" s="365" t="s">
        <v>479</v>
      </c>
      <c r="F84" s="365"/>
      <c r="G84" s="365"/>
      <c r="H84" s="365"/>
      <c r="I84" s="365"/>
      <c r="J84" s="366" t="s">
        <v>983</v>
      </c>
      <c r="K84" s="366"/>
      <c r="L84" s="366"/>
      <c r="M84" s="366"/>
      <c r="N84" s="366"/>
      <c r="O84" s="366"/>
      <c r="P84" s="366"/>
      <c r="Q84" s="366"/>
      <c r="R84" s="366"/>
      <c r="S84" s="373">
        <v>1</v>
      </c>
      <c r="T84" s="374"/>
    </row>
    <row r="85" spans="2:20" customFormat="1" ht="27.75" customHeight="1" x14ac:dyDescent="0.25">
      <c r="B85" s="362"/>
      <c r="C85" s="284"/>
      <c r="D85" s="286"/>
      <c r="E85" s="364" t="s">
        <v>472</v>
      </c>
      <c r="F85" s="364"/>
      <c r="G85" s="364"/>
      <c r="H85" s="364"/>
      <c r="I85" s="364"/>
      <c r="J85" s="369" t="s">
        <v>391</v>
      </c>
      <c r="K85" s="369"/>
      <c r="L85" s="369"/>
      <c r="M85" s="369"/>
      <c r="N85" s="369"/>
      <c r="O85" s="369"/>
      <c r="P85" s="369"/>
      <c r="Q85" s="369"/>
      <c r="R85" s="369"/>
      <c r="S85" s="370">
        <v>1</v>
      </c>
      <c r="T85" s="371"/>
    </row>
    <row r="86" spans="2:20" customFormat="1" ht="213.6" customHeight="1" x14ac:dyDescent="0.25">
      <c r="B86" s="362"/>
      <c r="C86" s="284"/>
      <c r="D86" s="286"/>
      <c r="E86" s="364" t="s">
        <v>481</v>
      </c>
      <c r="F86" s="364"/>
      <c r="G86" s="364"/>
      <c r="H86" s="364"/>
      <c r="I86" s="364"/>
      <c r="J86" s="369" t="s">
        <v>978</v>
      </c>
      <c r="K86" s="369"/>
      <c r="L86" s="369"/>
      <c r="M86" s="369"/>
      <c r="N86" s="369"/>
      <c r="O86" s="369"/>
      <c r="P86" s="369"/>
      <c r="Q86" s="369"/>
      <c r="R86" s="369"/>
      <c r="S86" s="370">
        <v>1</v>
      </c>
      <c r="T86" s="371"/>
    </row>
    <row r="87" spans="2:20" customFormat="1" ht="35.450000000000003" customHeight="1" x14ac:dyDescent="0.25">
      <c r="B87" s="362"/>
      <c r="C87" s="284"/>
      <c r="D87" s="286"/>
      <c r="E87" s="364" t="s">
        <v>482</v>
      </c>
      <c r="F87" s="364"/>
      <c r="G87" s="364"/>
      <c r="H87" s="364"/>
      <c r="I87" s="364"/>
      <c r="J87" s="369" t="s">
        <v>403</v>
      </c>
      <c r="K87" s="369"/>
      <c r="L87" s="369"/>
      <c r="M87" s="369"/>
      <c r="N87" s="369"/>
      <c r="O87" s="369"/>
      <c r="P87" s="369"/>
      <c r="Q87" s="369"/>
      <c r="R87" s="369"/>
      <c r="S87" s="370">
        <v>1</v>
      </c>
      <c r="T87" s="371"/>
    </row>
    <row r="88" spans="2:20" customFormat="1" ht="36.6" customHeight="1" x14ac:dyDescent="0.25">
      <c r="B88" s="362"/>
      <c r="C88" s="284"/>
      <c r="D88" s="286"/>
      <c r="E88" s="364" t="s">
        <v>474</v>
      </c>
      <c r="F88" s="364"/>
      <c r="G88" s="364"/>
      <c r="H88" s="364"/>
      <c r="I88" s="364"/>
      <c r="J88" s="369" t="s">
        <v>979</v>
      </c>
      <c r="K88" s="369"/>
      <c r="L88" s="369"/>
      <c r="M88" s="369"/>
      <c r="N88" s="369"/>
      <c r="O88" s="369"/>
      <c r="P88" s="369"/>
      <c r="Q88" s="369"/>
      <c r="R88" s="369"/>
      <c r="S88" s="370">
        <v>1</v>
      </c>
      <c r="T88" s="371"/>
    </row>
    <row r="89" spans="2:20" customFormat="1" ht="46.15" customHeight="1" x14ac:dyDescent="0.25">
      <c r="B89" s="362"/>
      <c r="C89" s="284"/>
      <c r="D89" s="286"/>
      <c r="E89" s="364" t="s">
        <v>475</v>
      </c>
      <c r="F89" s="364"/>
      <c r="G89" s="364"/>
      <c r="H89" s="364"/>
      <c r="I89" s="364"/>
      <c r="J89" s="369" t="s">
        <v>980</v>
      </c>
      <c r="K89" s="369"/>
      <c r="L89" s="369"/>
      <c r="M89" s="369"/>
      <c r="N89" s="369"/>
      <c r="O89" s="369"/>
      <c r="P89" s="369"/>
      <c r="Q89" s="369"/>
      <c r="R89" s="369"/>
      <c r="S89" s="370">
        <v>1</v>
      </c>
      <c r="T89" s="371"/>
    </row>
    <row r="90" spans="2:20" customFormat="1" ht="52.9" customHeight="1" x14ac:dyDescent="0.25">
      <c r="B90" s="362"/>
      <c r="C90" s="284"/>
      <c r="D90" s="286"/>
      <c r="E90" s="364" t="s">
        <v>476</v>
      </c>
      <c r="F90" s="364"/>
      <c r="G90" s="364"/>
      <c r="H90" s="364"/>
      <c r="I90" s="364"/>
      <c r="J90" s="369" t="s">
        <v>981</v>
      </c>
      <c r="K90" s="369"/>
      <c r="L90" s="369"/>
      <c r="M90" s="369"/>
      <c r="N90" s="369"/>
      <c r="O90" s="369"/>
      <c r="P90" s="369"/>
      <c r="Q90" s="369"/>
      <c r="R90" s="369"/>
      <c r="S90" s="370">
        <v>1</v>
      </c>
      <c r="T90" s="371"/>
    </row>
    <row r="91" spans="2:20" customFormat="1" ht="36" customHeight="1" x14ac:dyDescent="0.25">
      <c r="B91" s="362"/>
      <c r="C91" s="284"/>
      <c r="D91" s="286"/>
      <c r="E91" s="430" t="s">
        <v>483</v>
      </c>
      <c r="F91" s="430"/>
      <c r="G91" s="430"/>
      <c r="H91" s="430"/>
      <c r="I91" s="430"/>
      <c r="J91" s="432" t="s">
        <v>982</v>
      </c>
      <c r="K91" s="432"/>
      <c r="L91" s="432"/>
      <c r="M91" s="432"/>
      <c r="N91" s="432"/>
      <c r="O91" s="432"/>
      <c r="P91" s="432"/>
      <c r="Q91" s="432"/>
      <c r="R91" s="432"/>
      <c r="S91" s="382">
        <v>1</v>
      </c>
      <c r="T91" s="383"/>
    </row>
    <row r="92" spans="2:20" s="125" customFormat="1" ht="115.15" customHeight="1" x14ac:dyDescent="0.25">
      <c r="B92" s="200" t="s">
        <v>984</v>
      </c>
      <c r="C92" s="372" t="s">
        <v>985</v>
      </c>
      <c r="D92" s="372"/>
      <c r="E92" s="364" t="s">
        <v>986</v>
      </c>
      <c r="F92" s="364"/>
      <c r="G92" s="364"/>
      <c r="H92" s="364"/>
      <c r="I92" s="364"/>
      <c r="J92" s="380" t="s">
        <v>989</v>
      </c>
      <c r="K92" s="380"/>
      <c r="L92" s="380"/>
      <c r="M92" s="380"/>
      <c r="N92" s="380"/>
      <c r="O92" s="380"/>
      <c r="P92" s="380"/>
      <c r="Q92" s="380"/>
      <c r="R92" s="380"/>
      <c r="S92" s="431">
        <v>1</v>
      </c>
      <c r="T92" s="431"/>
    </row>
    <row r="93" spans="2:20" s="125" customFormat="1" ht="134.44999999999999" customHeight="1" x14ac:dyDescent="0.25">
      <c r="B93" s="200" t="s">
        <v>984</v>
      </c>
      <c r="C93" s="372" t="s">
        <v>987</v>
      </c>
      <c r="D93" s="372"/>
      <c r="E93" s="364" t="s">
        <v>484</v>
      </c>
      <c r="F93" s="364"/>
      <c r="G93" s="364"/>
      <c r="H93" s="364"/>
      <c r="I93" s="364"/>
      <c r="J93" s="369" t="s">
        <v>988</v>
      </c>
      <c r="K93" s="369"/>
      <c r="L93" s="369"/>
      <c r="M93" s="369"/>
      <c r="N93" s="369"/>
      <c r="O93" s="369"/>
      <c r="P93" s="369"/>
      <c r="Q93" s="369"/>
      <c r="R93" s="369"/>
      <c r="S93" s="370">
        <v>1</v>
      </c>
      <c r="T93" s="429"/>
    </row>
    <row r="94" spans="2:20" ht="17.25" customHeight="1" x14ac:dyDescent="0.2">
      <c r="B94" s="433"/>
      <c r="C94" s="434"/>
      <c r="D94" s="434"/>
      <c r="E94" s="435"/>
      <c r="F94" s="435"/>
      <c r="G94" s="435"/>
      <c r="H94" s="435"/>
      <c r="I94" s="435"/>
      <c r="J94" s="435"/>
      <c r="K94" s="435"/>
      <c r="L94" s="435"/>
      <c r="M94" s="435"/>
      <c r="N94" s="435"/>
      <c r="O94" s="435"/>
      <c r="P94" s="435"/>
      <c r="Q94" s="435"/>
      <c r="R94" s="435"/>
      <c r="S94" s="435"/>
      <c r="T94" s="436"/>
    </row>
    <row r="95" spans="2:20" ht="28.5" customHeight="1" x14ac:dyDescent="0.2">
      <c r="B95" s="662" t="s">
        <v>30</v>
      </c>
      <c r="C95" s="663"/>
      <c r="D95" s="664" t="s">
        <v>749</v>
      </c>
      <c r="E95" s="665"/>
      <c r="F95" s="665"/>
      <c r="G95" s="665"/>
      <c r="H95" s="665"/>
      <c r="I95" s="665"/>
      <c r="J95" s="666"/>
      <c r="K95" s="664" t="s">
        <v>364</v>
      </c>
      <c r="L95" s="665"/>
      <c r="M95" s="665"/>
      <c r="N95" s="665"/>
      <c r="O95" s="665"/>
      <c r="P95" s="665"/>
      <c r="Q95" s="665"/>
      <c r="R95" s="666"/>
      <c r="S95" s="393" t="s">
        <v>4</v>
      </c>
      <c r="T95" s="395"/>
    </row>
    <row r="96" spans="2:20" ht="41.45" customHeight="1" x14ac:dyDescent="0.2">
      <c r="B96" s="396" t="s">
        <v>984</v>
      </c>
      <c r="C96" s="396"/>
      <c r="D96" s="272" t="s">
        <v>990</v>
      </c>
      <c r="E96" s="272"/>
      <c r="F96" s="272"/>
      <c r="G96" s="272"/>
      <c r="H96" s="272"/>
      <c r="I96" s="272"/>
      <c r="J96" s="272"/>
      <c r="K96" s="401" t="s">
        <v>991</v>
      </c>
      <c r="L96" s="401"/>
      <c r="M96" s="401"/>
      <c r="N96" s="401"/>
      <c r="O96" s="401"/>
      <c r="P96" s="401"/>
      <c r="Q96" s="401"/>
      <c r="R96" s="401"/>
      <c r="S96" s="397">
        <v>44028</v>
      </c>
      <c r="T96" s="397"/>
    </row>
    <row r="97" spans="1:20" ht="57" customHeight="1" x14ac:dyDescent="0.2">
      <c r="B97" s="396" t="s">
        <v>984</v>
      </c>
      <c r="C97" s="396"/>
      <c r="D97" s="272" t="s">
        <v>992</v>
      </c>
      <c r="E97" s="272"/>
      <c r="F97" s="272"/>
      <c r="G97" s="272"/>
      <c r="H97" s="272"/>
      <c r="I97" s="272"/>
      <c r="J97" s="272"/>
      <c r="K97" s="401" t="s">
        <v>602</v>
      </c>
      <c r="L97" s="401"/>
      <c r="M97" s="401"/>
      <c r="N97" s="401"/>
      <c r="O97" s="401"/>
      <c r="P97" s="401"/>
      <c r="Q97" s="401"/>
      <c r="R97" s="401"/>
      <c r="S97" s="397">
        <v>44029</v>
      </c>
      <c r="T97" s="397"/>
    </row>
    <row r="98" spans="1:20" ht="84.6" customHeight="1" x14ac:dyDescent="0.2">
      <c r="B98" s="396">
        <v>1</v>
      </c>
      <c r="C98" s="396"/>
      <c r="D98" s="272" t="s">
        <v>993</v>
      </c>
      <c r="E98" s="272"/>
      <c r="F98" s="272"/>
      <c r="G98" s="272"/>
      <c r="H98" s="272"/>
      <c r="I98" s="272"/>
      <c r="J98" s="272"/>
      <c r="K98" s="401" t="s">
        <v>994</v>
      </c>
      <c r="L98" s="401"/>
      <c r="M98" s="401"/>
      <c r="N98" s="401"/>
      <c r="O98" s="401"/>
      <c r="P98" s="401"/>
      <c r="Q98" s="401"/>
      <c r="R98" s="401"/>
      <c r="S98" s="397">
        <v>44029</v>
      </c>
      <c r="T98" s="397"/>
    </row>
    <row r="99" spans="1:20" ht="49.15" customHeight="1" x14ac:dyDescent="0.2">
      <c r="B99" s="396" t="s">
        <v>11</v>
      </c>
      <c r="C99" s="396"/>
      <c r="D99" s="272" t="s">
        <v>995</v>
      </c>
      <c r="E99" s="272"/>
      <c r="F99" s="272"/>
      <c r="G99" s="272"/>
      <c r="H99" s="272"/>
      <c r="I99" s="272"/>
      <c r="J99" s="272"/>
      <c r="K99" s="401" t="s">
        <v>602</v>
      </c>
      <c r="L99" s="401"/>
      <c r="M99" s="401"/>
      <c r="N99" s="401"/>
      <c r="O99" s="401"/>
      <c r="P99" s="401"/>
      <c r="Q99" s="401"/>
      <c r="R99" s="401"/>
      <c r="S99" s="397">
        <v>44033</v>
      </c>
      <c r="T99" s="397"/>
    </row>
    <row r="100" spans="1:20" ht="60" customHeight="1" x14ac:dyDescent="0.2">
      <c r="B100" s="402" t="s">
        <v>996</v>
      </c>
      <c r="C100" s="403"/>
      <c r="D100" s="272" t="s">
        <v>997</v>
      </c>
      <c r="E100" s="272"/>
      <c r="F100" s="272"/>
      <c r="G100" s="272"/>
      <c r="H100" s="272"/>
      <c r="I100" s="272"/>
      <c r="J100" s="272"/>
      <c r="K100" s="401" t="s">
        <v>998</v>
      </c>
      <c r="L100" s="401"/>
      <c r="M100" s="401"/>
      <c r="N100" s="401"/>
      <c r="O100" s="401"/>
      <c r="P100" s="401"/>
      <c r="Q100" s="401"/>
      <c r="R100" s="401"/>
      <c r="S100" s="660">
        <v>44033</v>
      </c>
      <c r="T100" s="661"/>
    </row>
    <row r="101" spans="1:20" ht="68.45" customHeight="1" x14ac:dyDescent="0.2">
      <c r="B101" s="396" t="s">
        <v>830</v>
      </c>
      <c r="C101" s="396"/>
      <c r="D101" s="272" t="s">
        <v>999</v>
      </c>
      <c r="E101" s="272"/>
      <c r="F101" s="272"/>
      <c r="G101" s="272"/>
      <c r="H101" s="272"/>
      <c r="I101" s="272"/>
      <c r="J101" s="272"/>
      <c r="K101" s="401" t="s">
        <v>602</v>
      </c>
      <c r="L101" s="401"/>
      <c r="M101" s="401"/>
      <c r="N101" s="401"/>
      <c r="O101" s="401"/>
      <c r="P101" s="401"/>
      <c r="Q101" s="401"/>
      <c r="R101" s="401"/>
      <c r="S101" s="397" t="s">
        <v>1000</v>
      </c>
      <c r="T101" s="397"/>
    </row>
    <row r="102" spans="1:20" ht="62.45" customHeight="1" x14ac:dyDescent="0.2">
      <c r="B102" s="396" t="s">
        <v>1001</v>
      </c>
      <c r="C102" s="396"/>
      <c r="D102" s="272" t="s">
        <v>1002</v>
      </c>
      <c r="E102" s="272"/>
      <c r="F102" s="272"/>
      <c r="G102" s="272"/>
      <c r="H102" s="272"/>
      <c r="I102" s="272"/>
      <c r="J102" s="272"/>
      <c r="K102" s="401" t="s">
        <v>602</v>
      </c>
      <c r="L102" s="401"/>
      <c r="M102" s="401"/>
      <c r="N102" s="401"/>
      <c r="O102" s="401"/>
      <c r="P102" s="401"/>
      <c r="Q102" s="401"/>
      <c r="R102" s="401"/>
      <c r="S102" s="397" t="s">
        <v>1003</v>
      </c>
      <c r="T102" s="397"/>
    </row>
    <row r="103" spans="1:20" ht="50.45" customHeight="1" x14ac:dyDescent="0.2">
      <c r="B103" s="402" t="s">
        <v>996</v>
      </c>
      <c r="C103" s="403"/>
      <c r="D103" s="272" t="s">
        <v>1004</v>
      </c>
      <c r="E103" s="272"/>
      <c r="F103" s="272"/>
      <c r="G103" s="272"/>
      <c r="H103" s="272"/>
      <c r="I103" s="272"/>
      <c r="J103" s="272"/>
      <c r="K103" s="401" t="s">
        <v>1005</v>
      </c>
      <c r="L103" s="401"/>
      <c r="M103" s="401"/>
      <c r="N103" s="401"/>
      <c r="O103" s="401"/>
      <c r="P103" s="401"/>
      <c r="Q103" s="401"/>
      <c r="R103" s="401"/>
      <c r="S103" s="660">
        <v>44034</v>
      </c>
      <c r="T103" s="661"/>
    </row>
    <row r="104" spans="1:20" ht="36" customHeight="1" x14ac:dyDescent="0.2">
      <c r="B104" s="396" t="s">
        <v>984</v>
      </c>
      <c r="C104" s="396"/>
      <c r="D104" s="272" t="s">
        <v>1006</v>
      </c>
      <c r="E104" s="272"/>
      <c r="F104" s="272"/>
      <c r="G104" s="272"/>
      <c r="H104" s="272"/>
      <c r="I104" s="272"/>
      <c r="J104" s="272"/>
      <c r="K104" s="401" t="s">
        <v>602</v>
      </c>
      <c r="L104" s="401"/>
      <c r="M104" s="401"/>
      <c r="N104" s="401"/>
      <c r="O104" s="401"/>
      <c r="P104" s="401"/>
      <c r="Q104" s="401"/>
      <c r="R104" s="401"/>
      <c r="S104" s="397" t="s">
        <v>1007</v>
      </c>
      <c r="T104" s="397"/>
    </row>
    <row r="105" spans="1:20" ht="57" customHeight="1" x14ac:dyDescent="0.2">
      <c r="B105" s="396" t="s">
        <v>33</v>
      </c>
      <c r="C105" s="396"/>
      <c r="D105" s="272" t="s">
        <v>1008</v>
      </c>
      <c r="E105" s="272"/>
      <c r="F105" s="272"/>
      <c r="G105" s="272"/>
      <c r="H105" s="272"/>
      <c r="I105" s="272"/>
      <c r="J105" s="272"/>
      <c r="K105" s="401" t="s">
        <v>602</v>
      </c>
      <c r="L105" s="401"/>
      <c r="M105" s="401"/>
      <c r="N105" s="401"/>
      <c r="O105" s="401"/>
      <c r="P105" s="401"/>
      <c r="Q105" s="401"/>
      <c r="R105" s="401"/>
      <c r="S105" s="397" t="s">
        <v>1009</v>
      </c>
      <c r="T105" s="397"/>
    </row>
    <row r="106" spans="1:20" ht="73.150000000000006" customHeight="1" x14ac:dyDescent="0.2">
      <c r="B106" s="396" t="s">
        <v>996</v>
      </c>
      <c r="C106" s="396"/>
      <c r="D106" s="272" t="s">
        <v>1010</v>
      </c>
      <c r="E106" s="272"/>
      <c r="F106" s="272"/>
      <c r="G106" s="272"/>
      <c r="H106" s="272"/>
      <c r="I106" s="272"/>
      <c r="J106" s="272"/>
      <c r="K106" s="401" t="s">
        <v>602</v>
      </c>
      <c r="L106" s="401"/>
      <c r="M106" s="401"/>
      <c r="N106" s="401"/>
      <c r="O106" s="401"/>
      <c r="P106" s="401"/>
      <c r="Q106" s="401"/>
      <c r="R106" s="401"/>
      <c r="S106" s="397" t="s">
        <v>1011</v>
      </c>
      <c r="T106" s="397"/>
    </row>
    <row r="107" spans="1:20" ht="36" customHeight="1" x14ac:dyDescent="0.2">
      <c r="B107" s="396" t="s">
        <v>1012</v>
      </c>
      <c r="C107" s="396"/>
      <c r="D107" s="398" t="s">
        <v>1013</v>
      </c>
      <c r="E107" s="399"/>
      <c r="F107" s="399"/>
      <c r="G107" s="399"/>
      <c r="H107" s="399"/>
      <c r="I107" s="399"/>
      <c r="J107" s="400"/>
      <c r="K107" s="401" t="s">
        <v>602</v>
      </c>
      <c r="L107" s="401"/>
      <c r="M107" s="401"/>
      <c r="N107" s="401"/>
      <c r="O107" s="401"/>
      <c r="P107" s="401"/>
      <c r="Q107" s="401"/>
      <c r="R107" s="401"/>
      <c r="S107" s="397">
        <v>44034</v>
      </c>
      <c r="T107" s="397"/>
    </row>
    <row r="108" spans="1:20" ht="30.6" customHeight="1" x14ac:dyDescent="0.2">
      <c r="B108" s="179"/>
      <c r="C108" s="180"/>
      <c r="D108" s="181"/>
      <c r="E108" s="181"/>
      <c r="F108" s="181"/>
      <c r="G108" s="181"/>
      <c r="H108" s="181"/>
      <c r="I108" s="181"/>
      <c r="J108" s="181"/>
      <c r="K108" s="182"/>
      <c r="L108" s="182"/>
      <c r="M108" s="182"/>
      <c r="N108" s="182"/>
      <c r="O108" s="182"/>
      <c r="P108" s="182"/>
      <c r="Q108" s="182"/>
      <c r="R108" s="182"/>
      <c r="S108" s="183"/>
      <c r="T108" s="184"/>
    </row>
    <row r="109" spans="1:20" ht="25.9" customHeight="1" x14ac:dyDescent="0.2">
      <c r="A109" s="2"/>
      <c r="B109" s="390" t="s">
        <v>42</v>
      </c>
      <c r="C109" s="391"/>
      <c r="D109" s="391"/>
      <c r="E109" s="391"/>
      <c r="F109" s="391"/>
      <c r="G109" s="391"/>
      <c r="H109" s="391"/>
      <c r="I109" s="391"/>
      <c r="J109" s="391"/>
      <c r="K109" s="391"/>
      <c r="L109" s="391"/>
      <c r="M109" s="391"/>
      <c r="N109" s="391"/>
      <c r="O109" s="391"/>
      <c r="P109" s="391"/>
      <c r="Q109" s="391"/>
      <c r="R109" s="391"/>
      <c r="S109" s="391"/>
      <c r="T109" s="392"/>
    </row>
    <row r="110" spans="1:20" ht="24.6" customHeight="1" x14ac:dyDescent="0.2">
      <c r="A110" s="2"/>
      <c r="B110" s="393" t="s">
        <v>43</v>
      </c>
      <c r="C110" s="394"/>
      <c r="D110" s="394"/>
      <c r="E110" s="395"/>
      <c r="F110" s="129" t="s">
        <v>30</v>
      </c>
      <c r="G110" s="393" t="s">
        <v>44</v>
      </c>
      <c r="H110" s="394"/>
      <c r="I110" s="394"/>
      <c r="J110" s="394"/>
      <c r="K110" s="394"/>
      <c r="L110" s="394"/>
      <c r="M110" s="394"/>
      <c r="N110" s="394"/>
      <c r="O110" s="394"/>
      <c r="P110" s="394"/>
      <c r="Q110" s="394"/>
      <c r="R110" s="395"/>
      <c r="S110" s="393" t="s">
        <v>4</v>
      </c>
      <c r="T110" s="395"/>
    </row>
    <row r="111" spans="1:20" ht="37.9" customHeight="1" x14ac:dyDescent="0.2">
      <c r="A111" s="2"/>
      <c r="B111" s="278" t="s">
        <v>659</v>
      </c>
      <c r="C111" s="278"/>
      <c r="D111" s="278"/>
      <c r="E111" s="278"/>
      <c r="F111" s="201">
        <v>4</v>
      </c>
      <c r="G111" s="272" t="s">
        <v>682</v>
      </c>
      <c r="H111" s="272"/>
      <c r="I111" s="272"/>
      <c r="J111" s="272"/>
      <c r="K111" s="272"/>
      <c r="L111" s="272"/>
      <c r="M111" s="272"/>
      <c r="N111" s="272"/>
      <c r="O111" s="272"/>
      <c r="P111" s="272"/>
      <c r="Q111" s="272"/>
      <c r="R111" s="272"/>
      <c r="S111" s="397">
        <v>44034</v>
      </c>
      <c r="T111" s="397"/>
    </row>
    <row r="112" spans="1:20" ht="37.9" customHeight="1" x14ac:dyDescent="0.2">
      <c r="A112" s="2"/>
      <c r="B112" s="278" t="s">
        <v>747</v>
      </c>
      <c r="C112" s="278"/>
      <c r="D112" s="278"/>
      <c r="E112" s="278"/>
      <c r="F112" s="201">
        <v>1</v>
      </c>
      <c r="G112" s="272" t="s">
        <v>1027</v>
      </c>
      <c r="H112" s="272"/>
      <c r="I112" s="272"/>
      <c r="J112" s="272"/>
      <c r="K112" s="272"/>
      <c r="L112" s="272"/>
      <c r="M112" s="272"/>
      <c r="N112" s="272"/>
      <c r="O112" s="272"/>
      <c r="P112" s="272"/>
      <c r="Q112" s="272"/>
      <c r="R112" s="272"/>
      <c r="S112" s="397">
        <v>44034</v>
      </c>
      <c r="T112" s="397"/>
    </row>
    <row r="113" spans="1:20" ht="37.9" customHeight="1" x14ac:dyDescent="0.2">
      <c r="A113" s="2"/>
      <c r="B113" s="278" t="s">
        <v>829</v>
      </c>
      <c r="C113" s="278"/>
      <c r="D113" s="278"/>
      <c r="E113" s="278"/>
      <c r="F113" s="201">
        <v>1</v>
      </c>
      <c r="G113" s="272" t="s">
        <v>1028</v>
      </c>
      <c r="H113" s="272"/>
      <c r="I113" s="272"/>
      <c r="J113" s="272"/>
      <c r="K113" s="272"/>
      <c r="L113" s="272"/>
      <c r="M113" s="272"/>
      <c r="N113" s="272"/>
      <c r="O113" s="272"/>
      <c r="P113" s="272"/>
      <c r="Q113" s="272"/>
      <c r="R113" s="272"/>
      <c r="S113" s="397">
        <v>44033</v>
      </c>
      <c r="T113" s="397"/>
    </row>
    <row r="114" spans="1:20" ht="37.9" customHeight="1" x14ac:dyDescent="0.2">
      <c r="A114" s="2"/>
      <c r="B114" s="278" t="s">
        <v>1029</v>
      </c>
      <c r="C114" s="278"/>
      <c r="D114" s="278"/>
      <c r="E114" s="278"/>
      <c r="F114" s="201" t="s">
        <v>34</v>
      </c>
      <c r="G114" s="272" t="s">
        <v>1030</v>
      </c>
      <c r="H114" s="272"/>
      <c r="I114" s="272"/>
      <c r="J114" s="272"/>
      <c r="K114" s="272"/>
      <c r="L114" s="272"/>
      <c r="M114" s="272"/>
      <c r="N114" s="272"/>
      <c r="O114" s="272"/>
      <c r="P114" s="272"/>
      <c r="Q114" s="272"/>
      <c r="R114" s="272"/>
      <c r="S114" s="397">
        <v>44029</v>
      </c>
      <c r="T114" s="397"/>
    </row>
    <row r="115" spans="1:20" ht="37.9" customHeight="1" x14ac:dyDescent="0.2">
      <c r="A115" s="2"/>
      <c r="B115" s="278" t="s">
        <v>1031</v>
      </c>
      <c r="C115" s="278"/>
      <c r="D115" s="278"/>
      <c r="E115" s="278"/>
      <c r="F115" s="201" t="s">
        <v>34</v>
      </c>
      <c r="G115" s="272" t="s">
        <v>1032</v>
      </c>
      <c r="H115" s="272"/>
      <c r="I115" s="272"/>
      <c r="J115" s="272"/>
      <c r="K115" s="272"/>
      <c r="L115" s="272"/>
      <c r="M115" s="272"/>
      <c r="N115" s="272"/>
      <c r="O115" s="272"/>
      <c r="P115" s="272"/>
      <c r="Q115" s="272"/>
      <c r="R115" s="272"/>
      <c r="S115" s="397">
        <v>44033</v>
      </c>
      <c r="T115" s="397"/>
    </row>
    <row r="116" spans="1:20" ht="15" customHeight="1" x14ac:dyDescent="0.2">
      <c r="B116" s="67"/>
      <c r="C116" s="62"/>
      <c r="D116" s="62"/>
      <c r="E116" s="62"/>
      <c r="F116" s="62"/>
      <c r="G116" s="62"/>
      <c r="H116" s="62"/>
      <c r="I116" s="62"/>
      <c r="J116" s="62"/>
      <c r="K116" s="62"/>
      <c r="L116" s="62"/>
      <c r="M116" s="62"/>
      <c r="N116" s="62"/>
      <c r="O116" s="62"/>
      <c r="P116" s="62"/>
      <c r="Q116" s="62"/>
      <c r="R116" s="62"/>
      <c r="S116" s="62"/>
      <c r="T116" s="63"/>
    </row>
    <row r="117" spans="1:20" ht="25.5" customHeight="1" x14ac:dyDescent="0.2">
      <c r="B117" s="583" t="s">
        <v>375</v>
      </c>
      <c r="C117" s="584"/>
      <c r="D117" s="584"/>
      <c r="E117" s="584"/>
      <c r="F117" s="584"/>
      <c r="G117" s="584"/>
      <c r="H117" s="584"/>
      <c r="I117" s="584"/>
      <c r="J117" s="584"/>
      <c r="K117" s="584"/>
      <c r="L117" s="584"/>
      <c r="M117" s="584"/>
      <c r="N117" s="584"/>
      <c r="O117" s="584"/>
      <c r="P117" s="584"/>
      <c r="Q117" s="584"/>
      <c r="R117" s="584"/>
      <c r="S117" s="584"/>
      <c r="T117" s="585"/>
    </row>
    <row r="118" spans="1:20" ht="34.9" customHeight="1" x14ac:dyDescent="0.2">
      <c r="B118" s="529" t="s">
        <v>45</v>
      </c>
      <c r="C118" s="531"/>
      <c r="D118" s="393" t="s">
        <v>485</v>
      </c>
      <c r="E118" s="394"/>
      <c r="F118" s="394"/>
      <c r="G118" s="394"/>
      <c r="H118" s="394"/>
      <c r="I118" s="394"/>
      <c r="J118" s="395"/>
      <c r="K118" s="393" t="s">
        <v>46</v>
      </c>
      <c r="L118" s="394"/>
      <c r="M118" s="394"/>
      <c r="N118" s="394"/>
      <c r="O118" s="394"/>
      <c r="P118" s="394"/>
      <c r="Q118" s="394"/>
      <c r="R118" s="395"/>
      <c r="S118" s="393" t="s">
        <v>4</v>
      </c>
      <c r="T118" s="395"/>
    </row>
    <row r="119" spans="1:20" ht="30" customHeight="1" x14ac:dyDescent="0.2">
      <c r="B119" s="270" t="s">
        <v>417</v>
      </c>
      <c r="C119" s="271"/>
      <c r="D119" s="413" t="s">
        <v>486</v>
      </c>
      <c r="E119" s="414"/>
      <c r="F119" s="414"/>
      <c r="G119" s="414"/>
      <c r="H119" s="414"/>
      <c r="I119" s="414"/>
      <c r="J119" s="415"/>
      <c r="K119" s="267" t="s">
        <v>418</v>
      </c>
      <c r="L119" s="268"/>
      <c r="M119" s="268"/>
      <c r="N119" s="268"/>
      <c r="O119" s="268"/>
      <c r="P119" s="268"/>
      <c r="Q119" s="268"/>
      <c r="R119" s="269"/>
      <c r="S119" s="276" t="s">
        <v>1067</v>
      </c>
      <c r="T119" s="277"/>
    </row>
    <row r="120" spans="1:20" ht="30" customHeight="1" x14ac:dyDescent="0.2">
      <c r="B120" s="270" t="s">
        <v>417</v>
      </c>
      <c r="C120" s="271"/>
      <c r="D120" s="267" t="s">
        <v>1068</v>
      </c>
      <c r="E120" s="268"/>
      <c r="F120" s="268"/>
      <c r="G120" s="268"/>
      <c r="H120" s="268"/>
      <c r="I120" s="268"/>
      <c r="J120" s="269"/>
      <c r="K120" s="267" t="s">
        <v>1069</v>
      </c>
      <c r="L120" s="268"/>
      <c r="M120" s="268"/>
      <c r="N120" s="268"/>
      <c r="O120" s="268"/>
      <c r="P120" s="268"/>
      <c r="Q120" s="268"/>
      <c r="R120" s="269"/>
      <c r="S120" s="276" t="s">
        <v>1070</v>
      </c>
      <c r="T120" s="277"/>
    </row>
    <row r="121" spans="1:20" ht="30" customHeight="1" x14ac:dyDescent="0.2">
      <c r="B121" s="270" t="s">
        <v>417</v>
      </c>
      <c r="C121" s="271"/>
      <c r="D121" s="267" t="s">
        <v>1071</v>
      </c>
      <c r="E121" s="268"/>
      <c r="F121" s="268"/>
      <c r="G121" s="268"/>
      <c r="H121" s="268"/>
      <c r="I121" s="268"/>
      <c r="J121" s="269"/>
      <c r="K121" s="267" t="s">
        <v>1072</v>
      </c>
      <c r="L121" s="268"/>
      <c r="M121" s="268"/>
      <c r="N121" s="268"/>
      <c r="O121" s="268"/>
      <c r="P121" s="268"/>
      <c r="Q121" s="268"/>
      <c r="R121" s="269"/>
      <c r="S121" s="276">
        <v>44028</v>
      </c>
      <c r="T121" s="277"/>
    </row>
    <row r="122" spans="1:20" ht="48" customHeight="1" x14ac:dyDescent="0.2">
      <c r="B122" s="270" t="s">
        <v>417</v>
      </c>
      <c r="C122" s="271"/>
      <c r="D122" s="267" t="s">
        <v>1073</v>
      </c>
      <c r="E122" s="268"/>
      <c r="F122" s="268"/>
      <c r="G122" s="268"/>
      <c r="H122" s="268"/>
      <c r="I122" s="268"/>
      <c r="J122" s="269"/>
      <c r="K122" s="267" t="s">
        <v>1074</v>
      </c>
      <c r="L122" s="268"/>
      <c r="M122" s="268"/>
      <c r="N122" s="268"/>
      <c r="O122" s="268"/>
      <c r="P122" s="268"/>
      <c r="Q122" s="268"/>
      <c r="R122" s="269"/>
      <c r="S122" s="276">
        <v>44028</v>
      </c>
      <c r="T122" s="277"/>
    </row>
    <row r="123" spans="1:20" ht="48" customHeight="1" x14ac:dyDescent="0.2">
      <c r="B123" s="270" t="s">
        <v>417</v>
      </c>
      <c r="C123" s="271"/>
      <c r="D123" s="267" t="s">
        <v>1075</v>
      </c>
      <c r="E123" s="268"/>
      <c r="F123" s="268"/>
      <c r="G123" s="268"/>
      <c r="H123" s="268"/>
      <c r="I123" s="268"/>
      <c r="J123" s="269"/>
      <c r="K123" s="267" t="s">
        <v>1076</v>
      </c>
      <c r="L123" s="268"/>
      <c r="M123" s="268"/>
      <c r="N123" s="268"/>
      <c r="O123" s="268"/>
      <c r="P123" s="268"/>
      <c r="Q123" s="268"/>
      <c r="R123" s="269"/>
      <c r="S123" s="276">
        <v>44028</v>
      </c>
      <c r="T123" s="277"/>
    </row>
    <row r="124" spans="1:20" ht="51" customHeight="1" x14ac:dyDescent="0.2">
      <c r="B124" s="270" t="s">
        <v>417</v>
      </c>
      <c r="C124" s="271"/>
      <c r="D124" s="267" t="s">
        <v>1077</v>
      </c>
      <c r="E124" s="268"/>
      <c r="F124" s="268"/>
      <c r="G124" s="268"/>
      <c r="H124" s="268"/>
      <c r="I124" s="268"/>
      <c r="J124" s="269"/>
      <c r="K124" s="267" t="s">
        <v>1076</v>
      </c>
      <c r="L124" s="268"/>
      <c r="M124" s="268"/>
      <c r="N124" s="268"/>
      <c r="O124" s="268"/>
      <c r="P124" s="268"/>
      <c r="Q124" s="268"/>
      <c r="R124" s="269"/>
      <c r="S124" s="276">
        <v>44028</v>
      </c>
      <c r="T124" s="277"/>
    </row>
    <row r="125" spans="1:20" ht="30" customHeight="1" x14ac:dyDescent="0.2">
      <c r="B125" s="270" t="s">
        <v>10</v>
      </c>
      <c r="C125" s="271"/>
      <c r="D125" s="267" t="s">
        <v>1078</v>
      </c>
      <c r="E125" s="268"/>
      <c r="F125" s="268"/>
      <c r="G125" s="268"/>
      <c r="H125" s="268"/>
      <c r="I125" s="268"/>
      <c r="J125" s="269"/>
      <c r="K125" s="267" t="s">
        <v>1079</v>
      </c>
      <c r="L125" s="268"/>
      <c r="M125" s="268"/>
      <c r="N125" s="268"/>
      <c r="O125" s="268"/>
      <c r="P125" s="268"/>
      <c r="Q125" s="268"/>
      <c r="R125" s="269"/>
      <c r="S125" s="276">
        <v>44033</v>
      </c>
      <c r="T125" s="277"/>
    </row>
    <row r="126" spans="1:20" ht="50.45" customHeight="1" x14ac:dyDescent="0.2">
      <c r="B126" s="270" t="s">
        <v>417</v>
      </c>
      <c r="C126" s="271"/>
      <c r="D126" s="267" t="s">
        <v>1080</v>
      </c>
      <c r="E126" s="268"/>
      <c r="F126" s="268"/>
      <c r="G126" s="268"/>
      <c r="H126" s="268"/>
      <c r="I126" s="268"/>
      <c r="J126" s="269"/>
      <c r="K126" s="267" t="s">
        <v>1081</v>
      </c>
      <c r="L126" s="268"/>
      <c r="M126" s="268"/>
      <c r="N126" s="268"/>
      <c r="O126" s="268"/>
      <c r="P126" s="268"/>
      <c r="Q126" s="268"/>
      <c r="R126" s="269"/>
      <c r="S126" s="276">
        <v>44033</v>
      </c>
      <c r="T126" s="277"/>
    </row>
    <row r="127" spans="1:20" ht="30" customHeight="1" x14ac:dyDescent="0.2">
      <c r="B127" s="270" t="s">
        <v>9</v>
      </c>
      <c r="C127" s="271"/>
      <c r="D127" s="267" t="s">
        <v>1082</v>
      </c>
      <c r="E127" s="268"/>
      <c r="F127" s="268"/>
      <c r="G127" s="268"/>
      <c r="H127" s="268"/>
      <c r="I127" s="268"/>
      <c r="J127" s="269"/>
      <c r="K127" s="267" t="s">
        <v>1083</v>
      </c>
      <c r="L127" s="268"/>
      <c r="M127" s="268"/>
      <c r="N127" s="268"/>
      <c r="O127" s="268"/>
      <c r="P127" s="268"/>
      <c r="Q127" s="268"/>
      <c r="R127" s="269"/>
      <c r="S127" s="276">
        <v>44033</v>
      </c>
      <c r="T127" s="277"/>
    </row>
    <row r="128" spans="1:20" ht="30.6" customHeight="1" x14ac:dyDescent="0.2">
      <c r="B128" s="270" t="s">
        <v>9</v>
      </c>
      <c r="C128" s="271"/>
      <c r="D128" s="267" t="s">
        <v>1084</v>
      </c>
      <c r="E128" s="268"/>
      <c r="F128" s="268"/>
      <c r="G128" s="268"/>
      <c r="H128" s="268"/>
      <c r="I128" s="268"/>
      <c r="J128" s="269"/>
      <c r="K128" s="267" t="s">
        <v>1085</v>
      </c>
      <c r="L128" s="268"/>
      <c r="M128" s="268"/>
      <c r="N128" s="268"/>
      <c r="O128" s="268"/>
      <c r="P128" s="268"/>
      <c r="Q128" s="268"/>
      <c r="R128" s="269"/>
      <c r="S128" s="276">
        <v>44034</v>
      </c>
      <c r="T128" s="277"/>
    </row>
    <row r="129" spans="2:20" ht="37.9" customHeight="1" x14ac:dyDescent="0.2">
      <c r="B129" s="270" t="s">
        <v>417</v>
      </c>
      <c r="C129" s="271"/>
      <c r="D129" s="413" t="s">
        <v>588</v>
      </c>
      <c r="E129" s="414"/>
      <c r="F129" s="414"/>
      <c r="G129" s="414"/>
      <c r="H129" s="414"/>
      <c r="I129" s="414"/>
      <c r="J129" s="415"/>
      <c r="K129" s="267" t="s">
        <v>589</v>
      </c>
      <c r="L129" s="268"/>
      <c r="M129" s="268"/>
      <c r="N129" s="268"/>
      <c r="O129" s="268"/>
      <c r="P129" s="268"/>
      <c r="Q129" s="268"/>
      <c r="R129" s="269"/>
      <c r="S129" s="276" t="s">
        <v>1067</v>
      </c>
      <c r="T129" s="277"/>
    </row>
    <row r="130" spans="2:20" s="3" customFormat="1" ht="22.5" customHeight="1" x14ac:dyDescent="0.2">
      <c r="B130" s="404" t="s">
        <v>47</v>
      </c>
      <c r="C130" s="405"/>
      <c r="D130" s="405"/>
      <c r="E130" s="405"/>
      <c r="F130" s="405"/>
      <c r="G130" s="405"/>
      <c r="H130" s="405"/>
      <c r="I130" s="405"/>
      <c r="J130" s="405"/>
      <c r="K130" s="405"/>
      <c r="L130" s="405"/>
      <c r="M130" s="405"/>
      <c r="N130" s="405"/>
      <c r="O130" s="405"/>
      <c r="P130" s="405"/>
      <c r="Q130" s="405"/>
      <c r="R130" s="405"/>
      <c r="S130" s="405"/>
      <c r="T130" s="406"/>
    </row>
    <row r="131" spans="2:20" s="6" customFormat="1" ht="22.5" customHeight="1" x14ac:dyDescent="0.2">
      <c r="B131" s="407" t="s">
        <v>48</v>
      </c>
      <c r="C131" s="408"/>
      <c r="D131" s="408"/>
      <c r="E131" s="408"/>
      <c r="F131" s="408"/>
      <c r="G131" s="408"/>
      <c r="H131" s="408"/>
      <c r="I131" s="408"/>
      <c r="J131" s="408"/>
      <c r="K131" s="408"/>
      <c r="L131" s="408"/>
      <c r="M131" s="408"/>
      <c r="N131" s="408"/>
      <c r="O131" s="408"/>
      <c r="P131" s="408"/>
      <c r="Q131" s="408"/>
      <c r="R131" s="408"/>
      <c r="S131" s="408"/>
      <c r="T131" s="409"/>
    </row>
    <row r="132" spans="2:20" s="7" customFormat="1" ht="47.1" customHeight="1" x14ac:dyDescent="0.25">
      <c r="B132" s="410" t="s">
        <v>487</v>
      </c>
      <c r="C132" s="411"/>
      <c r="D132" s="411"/>
      <c r="E132" s="411"/>
      <c r="F132" s="411"/>
      <c r="G132" s="411"/>
      <c r="H132" s="411"/>
      <c r="I132" s="411"/>
      <c r="J132" s="411"/>
      <c r="K132" s="411"/>
      <c r="L132" s="411"/>
      <c r="M132" s="411"/>
      <c r="N132" s="411"/>
      <c r="O132" s="411"/>
      <c r="P132" s="411"/>
      <c r="Q132" s="411"/>
      <c r="R132" s="411"/>
      <c r="S132" s="411"/>
      <c r="T132" s="412"/>
    </row>
    <row r="133" spans="2:20" s="6" customFormat="1" ht="22.5" customHeight="1" x14ac:dyDescent="0.2">
      <c r="B133" s="287"/>
      <c r="C133" s="288"/>
      <c r="D133" s="288"/>
      <c r="E133" s="288"/>
      <c r="F133" s="288"/>
      <c r="G133" s="288"/>
      <c r="H133" s="288"/>
      <c r="I133" s="288"/>
      <c r="J133" s="288"/>
      <c r="K133" s="288"/>
      <c r="L133" s="288"/>
      <c r="M133" s="288"/>
      <c r="N133" s="288"/>
      <c r="O133" s="288"/>
      <c r="P133" s="288"/>
      <c r="Q133" s="288"/>
      <c r="R133" s="288"/>
      <c r="S133" s="288"/>
      <c r="T133" s="289"/>
    </row>
    <row r="134" spans="2:20" s="6" customFormat="1" ht="22.5" customHeight="1" x14ac:dyDescent="0.2">
      <c r="B134" s="295" t="s">
        <v>49</v>
      </c>
      <c r="C134" s="296"/>
      <c r="D134" s="296"/>
      <c r="E134" s="296"/>
      <c r="F134" s="296"/>
      <c r="G134" s="296"/>
      <c r="H134" s="296"/>
      <c r="I134" s="296"/>
      <c r="J134" s="296"/>
      <c r="K134" s="296"/>
      <c r="L134" s="296"/>
      <c r="M134" s="296"/>
      <c r="N134" s="296"/>
      <c r="O134" s="296"/>
      <c r="P134" s="296"/>
      <c r="Q134" s="296"/>
      <c r="R134" s="296"/>
      <c r="S134" s="296"/>
      <c r="T134" s="297"/>
    </row>
    <row r="135" spans="2:20" s="6" customFormat="1" ht="22.5" customHeight="1" x14ac:dyDescent="0.2">
      <c r="B135" s="419" t="s">
        <v>50</v>
      </c>
      <c r="C135" s="419"/>
      <c r="D135" s="421" t="s">
        <v>488</v>
      </c>
      <c r="E135" s="425"/>
      <c r="F135" s="425"/>
      <c r="G135" s="425"/>
      <c r="H135" s="425"/>
      <c r="I135" s="425"/>
      <c r="J135" s="422"/>
      <c r="K135" s="420" t="s">
        <v>25</v>
      </c>
      <c r="L135" s="420"/>
      <c r="M135" s="420"/>
      <c r="N135" s="420"/>
      <c r="O135" s="420"/>
      <c r="P135" s="420"/>
      <c r="Q135" s="420"/>
      <c r="R135" s="420"/>
      <c r="S135" s="421" t="s">
        <v>51</v>
      </c>
      <c r="T135" s="422"/>
    </row>
    <row r="136" spans="2:20" s="6" customFormat="1" ht="277.89999999999998" customHeight="1" x14ac:dyDescent="0.2">
      <c r="B136" s="330" t="s">
        <v>52</v>
      </c>
      <c r="C136" s="330"/>
      <c r="D136" s="331" t="s">
        <v>489</v>
      </c>
      <c r="E136" s="332"/>
      <c r="F136" s="332"/>
      <c r="G136" s="332"/>
      <c r="H136" s="332"/>
      <c r="I136" s="332"/>
      <c r="J136" s="333"/>
      <c r="K136" s="329" t="s">
        <v>511</v>
      </c>
      <c r="L136" s="329"/>
      <c r="M136" s="329"/>
      <c r="N136" s="329"/>
      <c r="O136" s="329"/>
      <c r="P136" s="329"/>
      <c r="Q136" s="329"/>
      <c r="R136" s="329"/>
      <c r="S136" s="423" t="s">
        <v>512</v>
      </c>
      <c r="T136" s="424"/>
    </row>
    <row r="137" spans="2:20" s="6" customFormat="1" ht="126.75" customHeight="1" x14ac:dyDescent="0.2">
      <c r="B137" s="330" t="s">
        <v>53</v>
      </c>
      <c r="C137" s="330"/>
      <c r="D137" s="416" t="s">
        <v>490</v>
      </c>
      <c r="E137" s="417"/>
      <c r="F137" s="417"/>
      <c r="G137" s="417"/>
      <c r="H137" s="417"/>
      <c r="I137" s="417"/>
      <c r="J137" s="418"/>
      <c r="K137" s="646" t="s">
        <v>54</v>
      </c>
      <c r="L137" s="646"/>
      <c r="M137" s="646"/>
      <c r="N137" s="646"/>
      <c r="O137" s="646"/>
      <c r="P137" s="646"/>
      <c r="Q137" s="646"/>
      <c r="R137" s="646"/>
      <c r="S137" s="423" t="s">
        <v>512</v>
      </c>
      <c r="T137" s="424"/>
    </row>
    <row r="138" spans="2:20" s="6" customFormat="1" ht="82.5" customHeight="1" x14ac:dyDescent="0.2">
      <c r="B138" s="330" t="s">
        <v>55</v>
      </c>
      <c r="C138" s="330"/>
      <c r="D138" s="416" t="s">
        <v>491</v>
      </c>
      <c r="E138" s="417"/>
      <c r="F138" s="417"/>
      <c r="G138" s="417"/>
      <c r="H138" s="417"/>
      <c r="I138" s="417"/>
      <c r="J138" s="418"/>
      <c r="K138" s="646" t="s">
        <v>56</v>
      </c>
      <c r="L138" s="646"/>
      <c r="M138" s="646"/>
      <c r="N138" s="646"/>
      <c r="O138" s="646"/>
      <c r="P138" s="646"/>
      <c r="Q138" s="646"/>
      <c r="R138" s="646"/>
      <c r="S138" s="327" t="s">
        <v>57</v>
      </c>
      <c r="T138" s="328"/>
    </row>
    <row r="139" spans="2:20" s="6" customFormat="1" ht="329.25" customHeight="1" x14ac:dyDescent="0.2">
      <c r="B139" s="330" t="s">
        <v>22</v>
      </c>
      <c r="C139" s="330"/>
      <c r="D139" s="416" t="s">
        <v>492</v>
      </c>
      <c r="E139" s="417"/>
      <c r="F139" s="417"/>
      <c r="G139" s="417"/>
      <c r="H139" s="417"/>
      <c r="I139" s="417"/>
      <c r="J139" s="418"/>
      <c r="K139" s="272" t="s">
        <v>115</v>
      </c>
      <c r="L139" s="659"/>
      <c r="M139" s="659"/>
      <c r="N139" s="659"/>
      <c r="O139" s="659"/>
      <c r="P139" s="659"/>
      <c r="Q139" s="659"/>
      <c r="R139" s="659"/>
      <c r="S139" s="327" t="s">
        <v>57</v>
      </c>
      <c r="T139" s="328"/>
    </row>
    <row r="140" spans="2:20" s="6" customFormat="1" ht="158.1" customHeight="1" x14ac:dyDescent="0.2">
      <c r="B140" s="330" t="s">
        <v>58</v>
      </c>
      <c r="C140" s="330"/>
      <c r="D140" s="416" t="s">
        <v>493</v>
      </c>
      <c r="E140" s="417"/>
      <c r="F140" s="417"/>
      <c r="G140" s="417"/>
      <c r="H140" s="417"/>
      <c r="I140" s="417"/>
      <c r="J140" s="418"/>
      <c r="K140" s="646" t="s">
        <v>59</v>
      </c>
      <c r="L140" s="646"/>
      <c r="M140" s="646"/>
      <c r="N140" s="646"/>
      <c r="O140" s="646"/>
      <c r="P140" s="646"/>
      <c r="Q140" s="646"/>
      <c r="R140" s="646"/>
      <c r="S140" s="423" t="s">
        <v>60</v>
      </c>
      <c r="T140" s="424"/>
    </row>
    <row r="141" spans="2:20" s="6" customFormat="1" ht="22.5" customHeight="1" x14ac:dyDescent="0.2">
      <c r="B141" s="292"/>
      <c r="C141" s="293"/>
      <c r="D141" s="293"/>
      <c r="E141" s="293"/>
      <c r="F141" s="293"/>
      <c r="G141" s="293"/>
      <c r="H141" s="293"/>
      <c r="I141" s="293"/>
      <c r="J141" s="293"/>
      <c r="K141" s="293"/>
      <c r="L141" s="293"/>
      <c r="M141" s="293"/>
      <c r="N141" s="293"/>
      <c r="O141" s="293"/>
      <c r="P141" s="293"/>
      <c r="Q141" s="293"/>
      <c r="R141" s="293"/>
      <c r="S141" s="293"/>
      <c r="T141" s="294"/>
    </row>
    <row r="142" spans="2:20" s="3" customFormat="1" ht="22.5" customHeight="1" x14ac:dyDescent="0.2">
      <c r="B142" s="295" t="s">
        <v>116</v>
      </c>
      <c r="C142" s="296"/>
      <c r="D142" s="296"/>
      <c r="E142" s="296"/>
      <c r="F142" s="296"/>
      <c r="G142" s="296"/>
      <c r="H142" s="296"/>
      <c r="I142" s="296"/>
      <c r="J142" s="296"/>
      <c r="K142" s="296"/>
      <c r="L142" s="296"/>
      <c r="M142" s="296"/>
      <c r="N142" s="296"/>
      <c r="O142" s="296"/>
      <c r="P142" s="296"/>
      <c r="Q142" s="296"/>
      <c r="R142" s="296"/>
      <c r="S142" s="296"/>
      <c r="T142" s="297"/>
    </row>
    <row r="143" spans="2:20" s="3" customFormat="1" ht="29.25" customHeight="1" x14ac:dyDescent="0.2">
      <c r="B143" s="4"/>
      <c r="C143" s="4"/>
      <c r="D143" s="4"/>
      <c r="E143" s="4"/>
      <c r="F143" s="4"/>
      <c r="G143" s="100"/>
      <c r="H143" s="4"/>
      <c r="I143" s="5"/>
      <c r="J143" s="4"/>
      <c r="K143" s="4"/>
      <c r="L143" s="315"/>
      <c r="M143" s="316"/>
      <c r="N143" s="316"/>
      <c r="O143" s="316"/>
      <c r="P143" s="316"/>
      <c r="Q143" s="316"/>
      <c r="R143" s="316"/>
      <c r="S143" s="316"/>
      <c r="T143" s="317"/>
    </row>
    <row r="144" spans="2:20" s="3" customFormat="1" ht="22.5" customHeight="1" x14ac:dyDescent="0.2">
      <c r="B144" s="303" t="s">
        <v>61</v>
      </c>
      <c r="C144" s="305"/>
      <c r="D144" s="305"/>
      <c r="E144" s="305"/>
      <c r="F144" s="305"/>
      <c r="G144" s="305"/>
      <c r="H144" s="305"/>
      <c r="I144" s="305"/>
      <c r="J144" s="305"/>
      <c r="K144" s="304"/>
      <c r="L144" s="318"/>
      <c r="M144" s="319"/>
      <c r="N144" s="319"/>
      <c r="O144" s="319"/>
      <c r="P144" s="319"/>
      <c r="Q144" s="319"/>
      <c r="R144" s="319"/>
      <c r="S144" s="319"/>
      <c r="T144" s="320"/>
    </row>
    <row r="145" spans="2:20" s="3" customFormat="1" ht="28.5" customHeight="1" x14ac:dyDescent="0.2">
      <c r="B145" s="330" t="s">
        <v>62</v>
      </c>
      <c r="C145" s="330"/>
      <c r="D145" s="330"/>
      <c r="E145" s="303" t="s">
        <v>442</v>
      </c>
      <c r="F145" s="304"/>
      <c r="G145" s="8" t="s">
        <v>63</v>
      </c>
      <c r="H145" s="9" t="s">
        <v>64</v>
      </c>
      <c r="I145" s="10" t="s">
        <v>65</v>
      </c>
      <c r="J145" s="96" t="s">
        <v>66</v>
      </c>
      <c r="K145" s="96" t="s">
        <v>67</v>
      </c>
      <c r="L145" s="318"/>
      <c r="M145" s="319"/>
      <c r="N145" s="319"/>
      <c r="O145" s="319"/>
      <c r="P145" s="319"/>
      <c r="Q145" s="319"/>
      <c r="R145" s="319"/>
      <c r="S145" s="319"/>
      <c r="T145" s="320"/>
    </row>
    <row r="146" spans="2:20" s="3" customFormat="1" ht="25.5" customHeight="1" x14ac:dyDescent="0.2">
      <c r="B146" s="298" t="s">
        <v>68</v>
      </c>
      <c r="C146" s="299"/>
      <c r="D146" s="300"/>
      <c r="E146" s="290">
        <v>38.89</v>
      </c>
      <c r="F146" s="291"/>
      <c r="G146" s="13">
        <f>+E159</f>
        <v>0.59460000000000002</v>
      </c>
      <c r="H146" s="27">
        <f>+G159</f>
        <v>0.73399999999999999</v>
      </c>
      <c r="I146" s="11">
        <v>42684</v>
      </c>
      <c r="J146" s="11">
        <v>44923</v>
      </c>
      <c r="K146" s="12">
        <f t="shared" ref="K146:K153" si="0">+J146-I146</f>
        <v>2239</v>
      </c>
      <c r="L146" s="318"/>
      <c r="M146" s="319"/>
      <c r="N146" s="319"/>
      <c r="O146" s="319"/>
      <c r="P146" s="319"/>
      <c r="Q146" s="319"/>
      <c r="R146" s="319"/>
      <c r="S146" s="319"/>
      <c r="T146" s="320"/>
    </row>
    <row r="147" spans="2:20" s="3" customFormat="1" ht="15" customHeight="1" x14ac:dyDescent="0.2">
      <c r="B147" s="298" t="s">
        <v>69</v>
      </c>
      <c r="C147" s="299"/>
      <c r="D147" s="300"/>
      <c r="E147" s="290">
        <v>21.84</v>
      </c>
      <c r="F147" s="291"/>
      <c r="G147" s="13">
        <f>+F198</f>
        <v>0.40100000000000002</v>
      </c>
      <c r="H147" s="27">
        <f>+H198</f>
        <v>0.54990000000000006</v>
      </c>
      <c r="I147" s="11">
        <v>43044</v>
      </c>
      <c r="J147" s="11">
        <v>44772</v>
      </c>
      <c r="K147" s="12">
        <f t="shared" si="0"/>
        <v>1728</v>
      </c>
      <c r="L147" s="318"/>
      <c r="M147" s="319"/>
      <c r="N147" s="319"/>
      <c r="O147" s="319"/>
      <c r="P147" s="319"/>
      <c r="Q147" s="319"/>
      <c r="R147" s="319"/>
      <c r="S147" s="319"/>
      <c r="T147" s="320"/>
    </row>
    <row r="148" spans="2:20" s="3" customFormat="1" ht="30.75" customHeight="1" x14ac:dyDescent="0.2">
      <c r="B148" s="298" t="s">
        <v>70</v>
      </c>
      <c r="C148" s="299"/>
      <c r="D148" s="300"/>
      <c r="E148" s="290">
        <v>0</v>
      </c>
      <c r="F148" s="291"/>
      <c r="G148" s="150">
        <f>F234</f>
        <v>1</v>
      </c>
      <c r="H148" s="151">
        <f>H234</f>
        <v>1</v>
      </c>
      <c r="I148" s="11">
        <v>42689</v>
      </c>
      <c r="J148" s="11">
        <v>42840</v>
      </c>
      <c r="K148" s="12">
        <f t="shared" si="0"/>
        <v>151</v>
      </c>
      <c r="L148" s="318"/>
      <c r="M148" s="319"/>
      <c r="N148" s="319"/>
      <c r="O148" s="319"/>
      <c r="P148" s="319"/>
      <c r="Q148" s="319"/>
      <c r="R148" s="319"/>
      <c r="S148" s="319"/>
      <c r="T148" s="320"/>
    </row>
    <row r="149" spans="2:20" s="3" customFormat="1" ht="25.5" customHeight="1" x14ac:dyDescent="0.2">
      <c r="B149" s="298" t="s">
        <v>71</v>
      </c>
      <c r="C149" s="299"/>
      <c r="D149" s="300"/>
      <c r="E149" s="290">
        <v>34.69</v>
      </c>
      <c r="F149" s="291"/>
      <c r="G149" s="13">
        <f>+E249</f>
        <v>0.66370000000000007</v>
      </c>
      <c r="H149" s="27">
        <f>+G249</f>
        <v>0.75829999999999997</v>
      </c>
      <c r="I149" s="11">
        <v>42684</v>
      </c>
      <c r="J149" s="11">
        <v>44923</v>
      </c>
      <c r="K149" s="12">
        <f t="shared" si="0"/>
        <v>2239</v>
      </c>
      <c r="L149" s="318"/>
      <c r="M149" s="319"/>
      <c r="N149" s="319"/>
      <c r="O149" s="319"/>
      <c r="P149" s="319"/>
      <c r="Q149" s="319"/>
      <c r="R149" s="319"/>
      <c r="S149" s="319"/>
      <c r="T149" s="320"/>
    </row>
    <row r="150" spans="2:20" s="3" customFormat="1" ht="23.25" customHeight="1" x14ac:dyDescent="0.2">
      <c r="B150" s="298" t="s">
        <v>600</v>
      </c>
      <c r="C150" s="299"/>
      <c r="D150" s="300"/>
      <c r="E150" s="306">
        <v>4.58</v>
      </c>
      <c r="F150" s="307"/>
      <c r="G150" s="150">
        <f>+H272</f>
        <v>1</v>
      </c>
      <c r="H150" s="151">
        <f>+H269</f>
        <v>1</v>
      </c>
      <c r="I150" s="11">
        <v>42684</v>
      </c>
      <c r="J150" s="11">
        <v>43895</v>
      </c>
      <c r="K150" s="312">
        <f t="shared" si="0"/>
        <v>1211</v>
      </c>
      <c r="L150" s="318"/>
      <c r="M150" s="319"/>
      <c r="N150" s="319"/>
      <c r="O150" s="319"/>
      <c r="P150" s="319"/>
      <c r="Q150" s="319"/>
      <c r="R150" s="319"/>
      <c r="S150" s="319"/>
      <c r="T150" s="320"/>
    </row>
    <row r="151" spans="2:20" s="3" customFormat="1" ht="22.5" customHeight="1" x14ac:dyDescent="0.2">
      <c r="B151" s="298" t="s">
        <v>601</v>
      </c>
      <c r="C151" s="299"/>
      <c r="D151" s="300"/>
      <c r="E151" s="308"/>
      <c r="F151" s="309"/>
      <c r="G151" s="150">
        <f>+F282</f>
        <v>1</v>
      </c>
      <c r="H151" s="151">
        <f>+H282</f>
        <v>1</v>
      </c>
      <c r="I151" s="11">
        <v>42684</v>
      </c>
      <c r="J151" s="11">
        <v>43895</v>
      </c>
      <c r="K151" s="313"/>
      <c r="L151" s="318"/>
      <c r="M151" s="319"/>
      <c r="N151" s="319"/>
      <c r="O151" s="319"/>
      <c r="P151" s="319"/>
      <c r="Q151" s="319"/>
      <c r="R151" s="319"/>
      <c r="S151" s="319"/>
      <c r="T151" s="320"/>
    </row>
    <row r="152" spans="2:20" s="18" customFormat="1" ht="19.5" customHeight="1" x14ac:dyDescent="0.2">
      <c r="B152" s="298" t="s">
        <v>102</v>
      </c>
      <c r="C152" s="299"/>
      <c r="D152" s="300"/>
      <c r="E152" s="310"/>
      <c r="F152" s="311"/>
      <c r="G152" s="150">
        <v>1</v>
      </c>
      <c r="H152" s="151">
        <v>1</v>
      </c>
      <c r="I152" s="14"/>
      <c r="J152" s="14"/>
      <c r="K152" s="314"/>
      <c r="L152" s="318"/>
      <c r="M152" s="319"/>
      <c r="N152" s="319"/>
      <c r="O152" s="319"/>
      <c r="P152" s="319"/>
      <c r="Q152" s="319"/>
      <c r="R152" s="319"/>
      <c r="S152" s="319"/>
      <c r="T152" s="320"/>
    </row>
    <row r="153" spans="2:20" s="18" customFormat="1" ht="21.75" customHeight="1" x14ac:dyDescent="0.25">
      <c r="B153" s="303" t="s">
        <v>72</v>
      </c>
      <c r="C153" s="305"/>
      <c r="D153" s="304"/>
      <c r="E153" s="301">
        <f>SUM(E146:F150)</f>
        <v>100</v>
      </c>
      <c r="F153" s="302"/>
      <c r="G153" s="147">
        <f>+G146*E146+G147*E147+G148*E148+G149*E149+G151*E150</f>
        <v>59.485586999999995</v>
      </c>
      <c r="H153" s="147">
        <f>+H146*E146+H147*E147+H148*E148+H149*E149+H152*E150</f>
        <v>71.440502999999993</v>
      </c>
      <c r="I153" s="148">
        <v>42684</v>
      </c>
      <c r="J153" s="148">
        <v>44549</v>
      </c>
      <c r="K153" s="149">
        <f t="shared" si="0"/>
        <v>1865</v>
      </c>
      <c r="L153" s="318"/>
      <c r="M153" s="319"/>
      <c r="N153" s="319"/>
      <c r="O153" s="319"/>
      <c r="P153" s="319"/>
      <c r="Q153" s="319"/>
      <c r="R153" s="319"/>
      <c r="S153" s="319"/>
      <c r="T153" s="320"/>
    </row>
    <row r="154" spans="2:20" s="18" customFormat="1" ht="14.25" x14ac:dyDescent="0.2">
      <c r="B154" s="97"/>
      <c r="C154" s="97"/>
      <c r="D154" s="97"/>
      <c r="E154" s="13"/>
      <c r="F154" s="13"/>
      <c r="G154" s="15"/>
      <c r="H154" s="14"/>
      <c r="I154" s="16"/>
      <c r="J154" s="14"/>
      <c r="K154" s="14"/>
      <c r="L154" s="321"/>
      <c r="M154" s="322"/>
      <c r="N154" s="322"/>
      <c r="O154" s="322"/>
      <c r="P154" s="322"/>
      <c r="Q154" s="322"/>
      <c r="R154" s="322"/>
      <c r="S154" s="322"/>
      <c r="T154" s="323"/>
    </row>
    <row r="155" spans="2:20" s="3" customFormat="1" ht="15" customHeight="1" x14ac:dyDescent="0.2">
      <c r="B155" s="348" t="s">
        <v>73</v>
      </c>
      <c r="C155" s="349"/>
      <c r="D155" s="349"/>
      <c r="E155" s="349"/>
      <c r="F155" s="349"/>
      <c r="G155" s="349"/>
      <c r="H155" s="349"/>
      <c r="I155" s="349"/>
      <c r="J155" s="349"/>
      <c r="K155" s="349"/>
      <c r="L155" s="349"/>
      <c r="M155" s="349"/>
      <c r="N155" s="349"/>
      <c r="O155" s="349"/>
      <c r="P155" s="349"/>
      <c r="Q155" s="349"/>
      <c r="R155" s="349"/>
      <c r="S155" s="349"/>
      <c r="T155" s="350"/>
    </row>
    <row r="156" spans="2:20" s="3" customFormat="1" ht="22.5" customHeight="1" x14ac:dyDescent="0.2">
      <c r="B156" s="273" t="s">
        <v>500</v>
      </c>
      <c r="C156" s="274"/>
      <c r="D156" s="274"/>
      <c r="E156" s="274"/>
      <c r="F156" s="274"/>
      <c r="G156" s="274"/>
      <c r="H156" s="274"/>
      <c r="I156" s="274"/>
      <c r="J156" s="274"/>
      <c r="K156" s="274"/>
      <c r="L156" s="274"/>
      <c r="M156" s="274"/>
      <c r="N156" s="274"/>
      <c r="O156" s="274"/>
      <c r="P156" s="274"/>
      <c r="Q156" s="274"/>
      <c r="R156" s="274"/>
      <c r="S156" s="274"/>
      <c r="T156" s="275"/>
    </row>
    <row r="157" spans="2:20" s="3" customFormat="1" ht="33.75" customHeight="1" x14ac:dyDescent="0.2">
      <c r="B157" s="324" t="s">
        <v>117</v>
      </c>
      <c r="C157" s="325"/>
      <c r="D157" s="325"/>
      <c r="E157" s="325"/>
      <c r="F157" s="325"/>
      <c r="G157" s="325"/>
      <c r="H157" s="325"/>
      <c r="I157" s="325"/>
      <c r="J157" s="325"/>
      <c r="K157" s="326"/>
      <c r="L157" s="339"/>
      <c r="M157" s="340"/>
      <c r="N157" s="340"/>
      <c r="O157" s="340"/>
      <c r="P157" s="340"/>
      <c r="Q157" s="340"/>
      <c r="R157" s="340"/>
      <c r="S157" s="340"/>
      <c r="T157" s="341"/>
    </row>
    <row r="158" spans="2:20" s="3" customFormat="1" ht="22.5" customHeight="1" x14ac:dyDescent="0.2">
      <c r="B158" s="278" t="s">
        <v>74</v>
      </c>
      <c r="C158" s="278"/>
      <c r="D158" s="278"/>
      <c r="E158" s="270" t="s">
        <v>443</v>
      </c>
      <c r="F158" s="271"/>
      <c r="G158" s="278" t="s">
        <v>64</v>
      </c>
      <c r="H158" s="278"/>
      <c r="I158" s="278" t="s">
        <v>75</v>
      </c>
      <c r="J158" s="278"/>
      <c r="K158" s="278"/>
      <c r="L158" s="342"/>
      <c r="M158" s="343"/>
      <c r="N158" s="343"/>
      <c r="O158" s="343"/>
      <c r="P158" s="343"/>
      <c r="Q158" s="343"/>
      <c r="R158" s="343"/>
      <c r="S158" s="343"/>
      <c r="T158" s="344"/>
    </row>
    <row r="159" spans="2:20" s="3" customFormat="1" ht="22.5" customHeight="1" x14ac:dyDescent="0.2">
      <c r="B159" s="235" t="s">
        <v>76</v>
      </c>
      <c r="C159" s="235"/>
      <c r="D159" s="235"/>
      <c r="E159" s="334">
        <f>+G162</f>
        <v>0.59460000000000002</v>
      </c>
      <c r="F159" s="336"/>
      <c r="G159" s="282">
        <v>0.73399999999999999</v>
      </c>
      <c r="H159" s="282"/>
      <c r="I159" s="281">
        <f>E159-G159</f>
        <v>-0.13939999999999997</v>
      </c>
      <c r="J159" s="281"/>
      <c r="K159" s="281"/>
      <c r="L159" s="342"/>
      <c r="M159" s="343"/>
      <c r="N159" s="343"/>
      <c r="O159" s="343"/>
      <c r="P159" s="343"/>
      <c r="Q159" s="343"/>
      <c r="R159" s="343"/>
      <c r="S159" s="343"/>
      <c r="T159" s="344"/>
    </row>
    <row r="160" spans="2:20" s="3" customFormat="1" ht="22.5" customHeight="1" x14ac:dyDescent="0.2">
      <c r="B160" s="292"/>
      <c r="C160" s="293"/>
      <c r="D160" s="293"/>
      <c r="E160" s="293"/>
      <c r="F160" s="293"/>
      <c r="G160" s="293"/>
      <c r="H160" s="293"/>
      <c r="I160" s="293"/>
      <c r="J160" s="293"/>
      <c r="K160" s="294"/>
      <c r="L160" s="342"/>
      <c r="M160" s="343"/>
      <c r="N160" s="343"/>
      <c r="O160" s="343"/>
      <c r="P160" s="343"/>
      <c r="Q160" s="343"/>
      <c r="R160" s="343"/>
      <c r="S160" s="343"/>
      <c r="T160" s="344"/>
    </row>
    <row r="161" spans="2:20" s="3" customFormat="1" ht="32.25" customHeight="1" x14ac:dyDescent="0.2">
      <c r="B161" s="278" t="s">
        <v>77</v>
      </c>
      <c r="C161" s="278"/>
      <c r="D161" s="278" t="s">
        <v>66</v>
      </c>
      <c r="E161" s="278"/>
      <c r="F161" s="93" t="s">
        <v>78</v>
      </c>
      <c r="G161" s="281" t="s">
        <v>79</v>
      </c>
      <c r="H161" s="281"/>
      <c r="I161" s="93" t="s">
        <v>80</v>
      </c>
      <c r="J161" s="281" t="s">
        <v>81</v>
      </c>
      <c r="K161" s="281"/>
      <c r="L161" s="342"/>
      <c r="M161" s="343"/>
      <c r="N161" s="343"/>
      <c r="O161" s="343"/>
      <c r="P161" s="343"/>
      <c r="Q161" s="343"/>
      <c r="R161" s="343"/>
      <c r="S161" s="343"/>
      <c r="T161" s="344"/>
    </row>
    <row r="162" spans="2:20" s="3" customFormat="1" ht="29.25" customHeight="1" x14ac:dyDescent="0.2">
      <c r="B162" s="337">
        <f>I146</f>
        <v>42684</v>
      </c>
      <c r="C162" s="338"/>
      <c r="D162" s="337">
        <f>J146</f>
        <v>44923</v>
      </c>
      <c r="E162" s="338"/>
      <c r="F162" s="17">
        <f>K146</f>
        <v>2239</v>
      </c>
      <c r="G162" s="334">
        <v>0.59460000000000002</v>
      </c>
      <c r="H162" s="335"/>
      <c r="I162" s="335"/>
      <c r="J162" s="335"/>
      <c r="K162" s="336"/>
      <c r="L162" s="342"/>
      <c r="M162" s="343"/>
      <c r="N162" s="343"/>
      <c r="O162" s="343"/>
      <c r="P162" s="343"/>
      <c r="Q162" s="343"/>
      <c r="R162" s="343"/>
      <c r="S162" s="343"/>
      <c r="T162" s="344"/>
    </row>
    <row r="163" spans="2:20" s="3" customFormat="1" ht="25.5" customHeight="1" x14ac:dyDescent="0.2">
      <c r="B163" s="292"/>
      <c r="C163" s="293"/>
      <c r="D163" s="293"/>
      <c r="E163" s="293"/>
      <c r="F163" s="293"/>
      <c r="G163" s="293"/>
      <c r="H163" s="293"/>
      <c r="I163" s="293"/>
      <c r="J163" s="293"/>
      <c r="K163" s="294"/>
      <c r="L163" s="342"/>
      <c r="M163" s="343"/>
      <c r="N163" s="343"/>
      <c r="O163" s="343"/>
      <c r="P163" s="343"/>
      <c r="Q163" s="343"/>
      <c r="R163" s="343"/>
      <c r="S163" s="343"/>
      <c r="T163" s="344"/>
    </row>
    <row r="164" spans="2:20" s="3" customFormat="1" ht="19.5" customHeight="1" x14ac:dyDescent="0.2">
      <c r="B164" s="324" t="s">
        <v>82</v>
      </c>
      <c r="C164" s="325"/>
      <c r="D164" s="325"/>
      <c r="E164" s="325"/>
      <c r="F164" s="325"/>
      <c r="G164" s="325"/>
      <c r="H164" s="325"/>
      <c r="I164" s="325"/>
      <c r="J164" s="325"/>
      <c r="K164" s="326"/>
      <c r="L164" s="345"/>
      <c r="M164" s="346"/>
      <c r="N164" s="346"/>
      <c r="O164" s="346"/>
      <c r="P164" s="346"/>
      <c r="Q164" s="346"/>
      <c r="R164" s="346"/>
      <c r="S164" s="346"/>
      <c r="T164" s="347"/>
    </row>
    <row r="165" spans="2:20" s="3" customFormat="1" ht="22.5" customHeight="1" x14ac:dyDescent="0.2">
      <c r="B165" s="357" t="s">
        <v>83</v>
      </c>
      <c r="C165" s="357"/>
      <c r="D165" s="357"/>
      <c r="E165" s="357"/>
      <c r="F165" s="283" t="s">
        <v>683</v>
      </c>
      <c r="G165" s="283"/>
      <c r="H165" s="283"/>
      <c r="I165" s="283"/>
      <c r="J165" s="351" t="s">
        <v>84</v>
      </c>
      <c r="K165" s="352"/>
      <c r="L165" s="352"/>
      <c r="M165" s="352"/>
      <c r="N165" s="352"/>
      <c r="O165" s="352"/>
      <c r="P165" s="352"/>
      <c r="Q165" s="352"/>
      <c r="R165" s="352"/>
      <c r="S165" s="352"/>
      <c r="T165" s="353"/>
    </row>
    <row r="166" spans="2:20" s="3" customFormat="1" ht="19.5" customHeight="1" x14ac:dyDescent="0.2">
      <c r="B166" s="357" t="s">
        <v>85</v>
      </c>
      <c r="C166" s="357"/>
      <c r="D166" s="357" t="s">
        <v>444</v>
      </c>
      <c r="E166" s="357"/>
      <c r="F166" s="283"/>
      <c r="G166" s="283"/>
      <c r="H166" s="283"/>
      <c r="I166" s="283"/>
      <c r="J166" s="354"/>
      <c r="K166" s="355"/>
      <c r="L166" s="355"/>
      <c r="M166" s="355"/>
      <c r="N166" s="355"/>
      <c r="O166" s="355"/>
      <c r="P166" s="355"/>
      <c r="Q166" s="355"/>
      <c r="R166" s="355"/>
      <c r="S166" s="355"/>
      <c r="T166" s="356"/>
    </row>
    <row r="167" spans="2:20" s="3" customFormat="1" ht="66.599999999999994" customHeight="1" x14ac:dyDescent="0.2">
      <c r="B167" s="246" t="s">
        <v>499</v>
      </c>
      <c r="C167" s="247"/>
      <c r="D167" s="246" t="s">
        <v>606</v>
      </c>
      <c r="E167" s="247"/>
      <c r="F167" s="246" t="s">
        <v>625</v>
      </c>
      <c r="G167" s="248"/>
      <c r="H167" s="248"/>
      <c r="I167" s="247"/>
      <c r="J167" s="240" t="s">
        <v>806</v>
      </c>
      <c r="K167" s="241"/>
      <c r="L167" s="241"/>
      <c r="M167" s="241"/>
      <c r="N167" s="241"/>
      <c r="O167" s="241"/>
      <c r="P167" s="241"/>
      <c r="Q167" s="241"/>
      <c r="R167" s="241"/>
      <c r="S167" s="241"/>
      <c r="T167" s="242"/>
    </row>
    <row r="168" spans="2:20" s="3" customFormat="1" ht="63.6" customHeight="1" x14ac:dyDescent="0.2">
      <c r="B168" s="246" t="s">
        <v>648</v>
      </c>
      <c r="C168" s="247"/>
      <c r="D168" s="246" t="s">
        <v>700</v>
      </c>
      <c r="E168" s="247"/>
      <c r="F168" s="243" t="s">
        <v>701</v>
      </c>
      <c r="G168" s="244"/>
      <c r="H168" s="244"/>
      <c r="I168" s="245"/>
      <c r="J168" s="240" t="s">
        <v>798</v>
      </c>
      <c r="K168" s="241"/>
      <c r="L168" s="241"/>
      <c r="M168" s="241"/>
      <c r="N168" s="241"/>
      <c r="O168" s="241"/>
      <c r="P168" s="241"/>
      <c r="Q168" s="241"/>
      <c r="R168" s="241"/>
      <c r="S168" s="241"/>
      <c r="T168" s="242"/>
    </row>
    <row r="169" spans="2:20" s="3" customFormat="1" ht="35.450000000000003" customHeight="1" x14ac:dyDescent="0.2">
      <c r="B169" s="246" t="s">
        <v>700</v>
      </c>
      <c r="C169" s="247"/>
      <c r="D169" s="246" t="s">
        <v>731</v>
      </c>
      <c r="E169" s="247"/>
      <c r="F169" s="243" t="s">
        <v>799</v>
      </c>
      <c r="G169" s="244"/>
      <c r="H169" s="244"/>
      <c r="I169" s="245"/>
      <c r="J169" s="240" t="s">
        <v>831</v>
      </c>
      <c r="K169" s="241"/>
      <c r="L169" s="241"/>
      <c r="M169" s="241"/>
      <c r="N169" s="241"/>
      <c r="O169" s="241"/>
      <c r="P169" s="241"/>
      <c r="Q169" s="241"/>
      <c r="R169" s="241"/>
      <c r="S169" s="241"/>
      <c r="T169" s="242"/>
    </row>
    <row r="170" spans="2:20" s="3" customFormat="1" ht="40.15" customHeight="1" x14ac:dyDescent="0.2">
      <c r="B170" s="246" t="s">
        <v>713</v>
      </c>
      <c r="C170" s="247"/>
      <c r="D170" s="246" t="s">
        <v>714</v>
      </c>
      <c r="E170" s="247"/>
      <c r="F170" s="243" t="s">
        <v>732</v>
      </c>
      <c r="G170" s="244"/>
      <c r="H170" s="244"/>
      <c r="I170" s="245"/>
      <c r="J170" s="240" t="s">
        <v>832</v>
      </c>
      <c r="K170" s="241"/>
      <c r="L170" s="241"/>
      <c r="M170" s="241"/>
      <c r="N170" s="241"/>
      <c r="O170" s="241"/>
      <c r="P170" s="241"/>
      <c r="Q170" s="241"/>
      <c r="R170" s="241"/>
      <c r="S170" s="241"/>
      <c r="T170" s="242"/>
    </row>
    <row r="171" spans="2:20" s="3" customFormat="1" ht="41.45" customHeight="1" x14ac:dyDescent="0.2">
      <c r="B171" s="246" t="s">
        <v>714</v>
      </c>
      <c r="C171" s="247"/>
      <c r="D171" s="246" t="s">
        <v>715</v>
      </c>
      <c r="E171" s="247"/>
      <c r="F171" s="243" t="s">
        <v>716</v>
      </c>
      <c r="G171" s="244"/>
      <c r="H171" s="244"/>
      <c r="I171" s="245"/>
      <c r="J171" s="240" t="s">
        <v>833</v>
      </c>
      <c r="K171" s="241"/>
      <c r="L171" s="241"/>
      <c r="M171" s="241"/>
      <c r="N171" s="241"/>
      <c r="O171" s="241"/>
      <c r="P171" s="241"/>
      <c r="Q171" s="241"/>
      <c r="R171" s="241"/>
      <c r="S171" s="241"/>
      <c r="T171" s="242"/>
    </row>
    <row r="172" spans="2:20" s="3" customFormat="1" ht="30.6" customHeight="1" x14ac:dyDescent="0.2">
      <c r="B172" s="246" t="s">
        <v>607</v>
      </c>
      <c r="C172" s="247"/>
      <c r="D172" s="246"/>
      <c r="E172" s="247"/>
      <c r="F172" s="243" t="s">
        <v>751</v>
      </c>
      <c r="G172" s="244"/>
      <c r="H172" s="244"/>
      <c r="I172" s="245"/>
      <c r="J172" s="240" t="s">
        <v>800</v>
      </c>
      <c r="K172" s="241"/>
      <c r="L172" s="241"/>
      <c r="M172" s="241"/>
      <c r="N172" s="241"/>
      <c r="O172" s="241"/>
      <c r="P172" s="241"/>
      <c r="Q172" s="241"/>
      <c r="R172" s="241"/>
      <c r="S172" s="241"/>
      <c r="T172" s="242"/>
    </row>
    <row r="173" spans="2:20" s="3" customFormat="1" ht="29.45" customHeight="1" x14ac:dyDescent="0.2">
      <c r="B173" s="243" t="s">
        <v>834</v>
      </c>
      <c r="C173" s="245"/>
      <c r="D173" s="246"/>
      <c r="E173" s="247"/>
      <c r="F173" s="246" t="s">
        <v>835</v>
      </c>
      <c r="G173" s="248"/>
      <c r="H173" s="248"/>
      <c r="I173" s="247"/>
      <c r="J173" s="240" t="s">
        <v>836</v>
      </c>
      <c r="K173" s="241"/>
      <c r="L173" s="241"/>
      <c r="M173" s="241"/>
      <c r="N173" s="241"/>
      <c r="O173" s="241"/>
      <c r="P173" s="241"/>
      <c r="Q173" s="241"/>
      <c r="R173" s="241"/>
      <c r="S173" s="241"/>
      <c r="T173" s="242"/>
    </row>
    <row r="174" spans="2:20" s="3" customFormat="1" ht="41.45" customHeight="1" x14ac:dyDescent="0.2">
      <c r="B174" s="243" t="s">
        <v>664</v>
      </c>
      <c r="C174" s="245"/>
      <c r="D174" s="246"/>
      <c r="E174" s="247"/>
      <c r="F174" s="246" t="s">
        <v>717</v>
      </c>
      <c r="G174" s="248"/>
      <c r="H174" s="248"/>
      <c r="I174" s="247"/>
      <c r="J174" s="240" t="s">
        <v>837</v>
      </c>
      <c r="K174" s="241"/>
      <c r="L174" s="241"/>
      <c r="M174" s="241"/>
      <c r="N174" s="241"/>
      <c r="O174" s="241"/>
      <c r="P174" s="241"/>
      <c r="Q174" s="241"/>
      <c r="R174" s="241"/>
      <c r="S174" s="241"/>
      <c r="T174" s="242"/>
    </row>
    <row r="175" spans="2:20" s="3" customFormat="1" ht="52.15" customHeight="1" x14ac:dyDescent="0.2">
      <c r="B175" s="243" t="s">
        <v>649</v>
      </c>
      <c r="C175" s="245"/>
      <c r="D175" s="246"/>
      <c r="E175" s="247"/>
      <c r="F175" s="246" t="s">
        <v>718</v>
      </c>
      <c r="G175" s="248"/>
      <c r="H175" s="248"/>
      <c r="I175" s="247"/>
      <c r="J175" s="240" t="s">
        <v>838</v>
      </c>
      <c r="K175" s="241"/>
      <c r="L175" s="241"/>
      <c r="M175" s="241"/>
      <c r="N175" s="241"/>
      <c r="O175" s="241"/>
      <c r="P175" s="241"/>
      <c r="Q175" s="241"/>
      <c r="R175" s="241"/>
      <c r="S175" s="241"/>
      <c r="T175" s="242"/>
    </row>
    <row r="176" spans="2:20" s="3" customFormat="1" ht="35.450000000000003" customHeight="1" x14ac:dyDescent="0.2">
      <c r="B176" s="243" t="s">
        <v>702</v>
      </c>
      <c r="C176" s="245"/>
      <c r="D176" s="246"/>
      <c r="E176" s="247"/>
      <c r="F176" s="246" t="s">
        <v>684</v>
      </c>
      <c r="G176" s="248"/>
      <c r="H176" s="248"/>
      <c r="I176" s="247"/>
      <c r="J176" s="240" t="s">
        <v>839</v>
      </c>
      <c r="K176" s="241"/>
      <c r="L176" s="241"/>
      <c r="M176" s="241"/>
      <c r="N176" s="241"/>
      <c r="O176" s="241"/>
      <c r="P176" s="241"/>
      <c r="Q176" s="241"/>
      <c r="R176" s="241"/>
      <c r="S176" s="241"/>
      <c r="T176" s="242"/>
    </row>
    <row r="177" spans="2:20" s="3" customFormat="1" ht="35.450000000000003" customHeight="1" x14ac:dyDescent="0.2">
      <c r="B177" s="246" t="s">
        <v>840</v>
      </c>
      <c r="C177" s="247"/>
      <c r="D177" s="246"/>
      <c r="E177" s="247"/>
      <c r="F177" s="243" t="s">
        <v>841</v>
      </c>
      <c r="G177" s="244"/>
      <c r="H177" s="244"/>
      <c r="I177" s="245"/>
      <c r="J177" s="240" t="s">
        <v>842</v>
      </c>
      <c r="K177" s="241"/>
      <c r="L177" s="241"/>
      <c r="M177" s="241"/>
      <c r="N177" s="241"/>
      <c r="O177" s="241"/>
      <c r="P177" s="241"/>
      <c r="Q177" s="241"/>
      <c r="R177" s="241"/>
      <c r="S177" s="241"/>
      <c r="T177" s="242"/>
    </row>
    <row r="178" spans="2:20" s="3" customFormat="1" ht="75.599999999999994" customHeight="1" x14ac:dyDescent="0.2">
      <c r="B178" s="246" t="s">
        <v>626</v>
      </c>
      <c r="C178" s="247"/>
      <c r="D178" s="246"/>
      <c r="E178" s="247"/>
      <c r="F178" s="243" t="s">
        <v>801</v>
      </c>
      <c r="G178" s="244"/>
      <c r="H178" s="244"/>
      <c r="I178" s="245"/>
      <c r="J178" s="240" t="s">
        <v>843</v>
      </c>
      <c r="K178" s="241"/>
      <c r="L178" s="241"/>
      <c r="M178" s="241"/>
      <c r="N178" s="241"/>
      <c r="O178" s="241"/>
      <c r="P178" s="241"/>
      <c r="Q178" s="241"/>
      <c r="R178" s="241"/>
      <c r="S178" s="241"/>
      <c r="T178" s="242"/>
    </row>
    <row r="179" spans="2:20" s="3" customFormat="1" ht="34.9" customHeight="1" x14ac:dyDescent="0.2">
      <c r="B179" s="246" t="s">
        <v>844</v>
      </c>
      <c r="C179" s="247"/>
      <c r="D179" s="246"/>
      <c r="E179" s="247"/>
      <c r="F179" s="243" t="s">
        <v>845</v>
      </c>
      <c r="G179" s="244"/>
      <c r="H179" s="244"/>
      <c r="I179" s="245"/>
      <c r="J179" s="240" t="s">
        <v>846</v>
      </c>
      <c r="K179" s="241"/>
      <c r="L179" s="241"/>
      <c r="M179" s="241"/>
      <c r="N179" s="241"/>
      <c r="O179" s="241"/>
      <c r="P179" s="241"/>
      <c r="Q179" s="241"/>
      <c r="R179" s="241"/>
      <c r="S179" s="241"/>
      <c r="T179" s="242"/>
    </row>
    <row r="180" spans="2:20" s="3" customFormat="1" ht="40.15" customHeight="1" x14ac:dyDescent="0.2">
      <c r="B180" s="246" t="s">
        <v>733</v>
      </c>
      <c r="C180" s="247"/>
      <c r="D180" s="246"/>
      <c r="E180" s="247"/>
      <c r="F180" s="243" t="s">
        <v>752</v>
      </c>
      <c r="G180" s="244"/>
      <c r="H180" s="244"/>
      <c r="I180" s="245"/>
      <c r="J180" s="240" t="s">
        <v>802</v>
      </c>
      <c r="K180" s="241"/>
      <c r="L180" s="241"/>
      <c r="M180" s="241"/>
      <c r="N180" s="241"/>
      <c r="O180" s="241"/>
      <c r="P180" s="241"/>
      <c r="Q180" s="241"/>
      <c r="R180" s="241"/>
      <c r="S180" s="241"/>
      <c r="T180" s="242"/>
    </row>
    <row r="181" spans="2:20" s="3" customFormat="1" ht="55.15" customHeight="1" x14ac:dyDescent="0.2">
      <c r="B181" s="243" t="s">
        <v>608</v>
      </c>
      <c r="C181" s="245"/>
      <c r="D181" s="246"/>
      <c r="E181" s="247"/>
      <c r="F181" s="243" t="s">
        <v>616</v>
      </c>
      <c r="G181" s="244"/>
      <c r="H181" s="244"/>
      <c r="I181" s="245"/>
      <c r="J181" s="240" t="s">
        <v>853</v>
      </c>
      <c r="K181" s="241"/>
      <c r="L181" s="241"/>
      <c r="M181" s="241"/>
      <c r="N181" s="241"/>
      <c r="O181" s="241"/>
      <c r="P181" s="241"/>
      <c r="Q181" s="241"/>
      <c r="R181" s="241"/>
      <c r="S181" s="241"/>
      <c r="T181" s="242"/>
    </row>
    <row r="182" spans="2:20" s="3" customFormat="1" ht="69" customHeight="1" x14ac:dyDescent="0.2">
      <c r="B182" s="246" t="s">
        <v>650</v>
      </c>
      <c r="C182" s="247"/>
      <c r="D182" s="246"/>
      <c r="E182" s="247"/>
      <c r="F182" s="246" t="s">
        <v>719</v>
      </c>
      <c r="G182" s="248"/>
      <c r="H182" s="248"/>
      <c r="I182" s="247"/>
      <c r="J182" s="240" t="s">
        <v>765</v>
      </c>
      <c r="K182" s="241"/>
      <c r="L182" s="241"/>
      <c r="M182" s="241"/>
      <c r="N182" s="241"/>
      <c r="O182" s="241"/>
      <c r="P182" s="241"/>
      <c r="Q182" s="241"/>
      <c r="R182" s="241"/>
      <c r="S182" s="241"/>
      <c r="T182" s="242"/>
    </row>
    <row r="183" spans="2:20" s="3" customFormat="1" ht="35.450000000000003" customHeight="1" x14ac:dyDescent="0.2">
      <c r="B183" s="246" t="s">
        <v>803</v>
      </c>
      <c r="C183" s="247"/>
      <c r="D183" s="246"/>
      <c r="E183" s="247"/>
      <c r="F183" s="246" t="s">
        <v>804</v>
      </c>
      <c r="G183" s="248"/>
      <c r="H183" s="248"/>
      <c r="I183" s="247"/>
      <c r="J183" s="240" t="s">
        <v>847</v>
      </c>
      <c r="K183" s="241"/>
      <c r="L183" s="241"/>
      <c r="M183" s="241"/>
      <c r="N183" s="241"/>
      <c r="O183" s="241"/>
      <c r="P183" s="241"/>
      <c r="Q183" s="241"/>
      <c r="R183" s="241"/>
      <c r="S183" s="241"/>
      <c r="T183" s="242"/>
    </row>
    <row r="184" spans="2:20" s="3" customFormat="1" ht="70.900000000000006" customHeight="1" x14ac:dyDescent="0.2">
      <c r="B184" s="246" t="s">
        <v>651</v>
      </c>
      <c r="C184" s="247"/>
      <c r="D184" s="246" t="s">
        <v>665</v>
      </c>
      <c r="E184" s="247"/>
      <c r="F184" s="246" t="s">
        <v>685</v>
      </c>
      <c r="G184" s="248"/>
      <c r="H184" s="248"/>
      <c r="I184" s="247"/>
      <c r="J184" s="240" t="s">
        <v>805</v>
      </c>
      <c r="K184" s="241"/>
      <c r="L184" s="241"/>
      <c r="M184" s="241"/>
      <c r="N184" s="241"/>
      <c r="O184" s="241"/>
      <c r="P184" s="241"/>
      <c r="Q184" s="241"/>
      <c r="R184" s="241"/>
      <c r="S184" s="241"/>
      <c r="T184" s="242"/>
    </row>
    <row r="185" spans="2:20" s="3" customFormat="1" ht="51" customHeight="1" x14ac:dyDescent="0.2">
      <c r="B185" s="246" t="s">
        <v>686</v>
      </c>
      <c r="C185" s="247"/>
      <c r="D185" s="246" t="s">
        <v>703</v>
      </c>
      <c r="E185" s="247"/>
      <c r="F185" s="246" t="s">
        <v>687</v>
      </c>
      <c r="G185" s="248"/>
      <c r="H185" s="248"/>
      <c r="I185" s="247"/>
      <c r="J185" s="240" t="s">
        <v>766</v>
      </c>
      <c r="K185" s="241"/>
      <c r="L185" s="241"/>
      <c r="M185" s="241"/>
      <c r="N185" s="241"/>
      <c r="O185" s="241"/>
      <c r="P185" s="241"/>
      <c r="Q185" s="241"/>
      <c r="R185" s="241"/>
      <c r="S185" s="241"/>
      <c r="T185" s="242"/>
    </row>
    <row r="186" spans="2:20" s="3" customFormat="1" ht="57.6" customHeight="1" x14ac:dyDescent="0.2">
      <c r="B186" s="246" t="s">
        <v>753</v>
      </c>
      <c r="C186" s="247"/>
      <c r="D186" s="246"/>
      <c r="E186" s="247"/>
      <c r="F186" s="246" t="s">
        <v>848</v>
      </c>
      <c r="G186" s="248"/>
      <c r="H186" s="248"/>
      <c r="I186" s="247"/>
      <c r="J186" s="240" t="s">
        <v>849</v>
      </c>
      <c r="K186" s="241"/>
      <c r="L186" s="241"/>
      <c r="M186" s="241"/>
      <c r="N186" s="241"/>
      <c r="O186" s="241"/>
      <c r="P186" s="241"/>
      <c r="Q186" s="241"/>
      <c r="R186" s="241"/>
      <c r="S186" s="241"/>
      <c r="T186" s="242"/>
    </row>
    <row r="187" spans="2:20" s="3" customFormat="1" ht="82.15" customHeight="1" x14ac:dyDescent="0.2">
      <c r="B187" s="246" t="s">
        <v>688</v>
      </c>
      <c r="C187" s="247"/>
      <c r="D187" s="246"/>
      <c r="E187" s="247"/>
      <c r="F187" s="246" t="s">
        <v>689</v>
      </c>
      <c r="G187" s="248"/>
      <c r="H187" s="248"/>
      <c r="I187" s="247"/>
      <c r="J187" s="240" t="s">
        <v>767</v>
      </c>
      <c r="K187" s="241"/>
      <c r="L187" s="241"/>
      <c r="M187" s="241"/>
      <c r="N187" s="241"/>
      <c r="O187" s="241"/>
      <c r="P187" s="241"/>
      <c r="Q187" s="241"/>
      <c r="R187" s="241"/>
      <c r="S187" s="241"/>
      <c r="T187" s="242"/>
    </row>
    <row r="188" spans="2:20" s="3" customFormat="1" ht="66.599999999999994" customHeight="1" x14ac:dyDescent="0.2">
      <c r="B188" s="246" t="s">
        <v>627</v>
      </c>
      <c r="C188" s="247"/>
      <c r="D188" s="246" t="s">
        <v>768</v>
      </c>
      <c r="E188" s="247"/>
      <c r="F188" s="246" t="s">
        <v>720</v>
      </c>
      <c r="G188" s="248"/>
      <c r="H188" s="248"/>
      <c r="I188" s="247"/>
      <c r="J188" s="240" t="s">
        <v>754</v>
      </c>
      <c r="K188" s="241"/>
      <c r="L188" s="241"/>
      <c r="M188" s="241"/>
      <c r="N188" s="241"/>
      <c r="O188" s="241"/>
      <c r="P188" s="241"/>
      <c r="Q188" s="241"/>
      <c r="R188" s="241"/>
      <c r="S188" s="241"/>
      <c r="T188" s="242"/>
    </row>
    <row r="189" spans="2:20" s="3" customFormat="1" ht="37.9" customHeight="1" x14ac:dyDescent="0.2">
      <c r="B189" s="246" t="s">
        <v>769</v>
      </c>
      <c r="C189" s="247"/>
      <c r="D189" s="246" t="s">
        <v>666</v>
      </c>
      <c r="E189" s="247"/>
      <c r="F189" s="246" t="s">
        <v>770</v>
      </c>
      <c r="G189" s="248"/>
      <c r="H189" s="248"/>
      <c r="I189" s="247"/>
      <c r="J189" s="240" t="s">
        <v>850</v>
      </c>
      <c r="K189" s="241"/>
      <c r="L189" s="241"/>
      <c r="M189" s="241"/>
      <c r="N189" s="241"/>
      <c r="O189" s="241"/>
      <c r="P189" s="241"/>
      <c r="Q189" s="241"/>
      <c r="R189" s="241"/>
      <c r="S189" s="241"/>
      <c r="T189" s="242"/>
    </row>
    <row r="190" spans="2:20" s="3" customFormat="1" ht="37.9" customHeight="1" x14ac:dyDescent="0.2">
      <c r="B190" s="246" t="s">
        <v>666</v>
      </c>
      <c r="C190" s="247"/>
      <c r="D190" s="246" t="s">
        <v>652</v>
      </c>
      <c r="E190" s="247"/>
      <c r="F190" s="246" t="s">
        <v>771</v>
      </c>
      <c r="G190" s="248"/>
      <c r="H190" s="248"/>
      <c r="I190" s="247"/>
      <c r="J190" s="240" t="s">
        <v>851</v>
      </c>
      <c r="K190" s="241"/>
      <c r="L190" s="241"/>
      <c r="M190" s="241"/>
      <c r="N190" s="241"/>
      <c r="O190" s="241"/>
      <c r="P190" s="241"/>
      <c r="Q190" s="241"/>
      <c r="R190" s="241"/>
      <c r="S190" s="241"/>
      <c r="T190" s="242"/>
    </row>
    <row r="191" spans="2:20" s="3" customFormat="1" ht="93.6" customHeight="1" x14ac:dyDescent="0.2">
      <c r="B191" s="246" t="s">
        <v>652</v>
      </c>
      <c r="C191" s="247"/>
      <c r="D191" s="246" t="s">
        <v>628</v>
      </c>
      <c r="E191" s="247"/>
      <c r="F191" s="243" t="s">
        <v>772</v>
      </c>
      <c r="G191" s="244"/>
      <c r="H191" s="244"/>
      <c r="I191" s="245"/>
      <c r="J191" s="240" t="s">
        <v>852</v>
      </c>
      <c r="K191" s="241"/>
      <c r="L191" s="241"/>
      <c r="M191" s="241"/>
      <c r="N191" s="241"/>
      <c r="O191" s="241"/>
      <c r="P191" s="241"/>
      <c r="Q191" s="241"/>
      <c r="R191" s="241"/>
      <c r="S191" s="241"/>
      <c r="T191" s="242"/>
    </row>
    <row r="192" spans="2:20" s="3" customFormat="1" ht="45.6" customHeight="1" x14ac:dyDescent="0.2">
      <c r="B192" s="243" t="s">
        <v>667</v>
      </c>
      <c r="C192" s="245"/>
      <c r="D192" s="246" t="s">
        <v>755</v>
      </c>
      <c r="E192" s="247"/>
      <c r="F192" s="243" t="s">
        <v>660</v>
      </c>
      <c r="G192" s="244"/>
      <c r="H192" s="244"/>
      <c r="I192" s="245"/>
      <c r="J192" s="240" t="s">
        <v>721</v>
      </c>
      <c r="K192" s="241"/>
      <c r="L192" s="241"/>
      <c r="M192" s="241"/>
      <c r="N192" s="241"/>
      <c r="O192" s="241"/>
      <c r="P192" s="241"/>
      <c r="Q192" s="241"/>
      <c r="R192" s="241"/>
      <c r="S192" s="241"/>
      <c r="T192" s="242"/>
    </row>
    <row r="193" spans="2:20" s="3" customFormat="1" ht="40.9" customHeight="1" x14ac:dyDescent="0.2">
      <c r="B193" s="246"/>
      <c r="C193" s="247"/>
      <c r="D193" s="246"/>
      <c r="E193" s="247"/>
      <c r="F193" s="246" t="s">
        <v>609</v>
      </c>
      <c r="G193" s="248"/>
      <c r="H193" s="248"/>
      <c r="I193" s="247"/>
      <c r="J193" s="240" t="s">
        <v>610</v>
      </c>
      <c r="K193" s="241"/>
      <c r="L193" s="241"/>
      <c r="M193" s="241"/>
      <c r="N193" s="241"/>
      <c r="O193" s="241"/>
      <c r="P193" s="241"/>
      <c r="Q193" s="241"/>
      <c r="R193" s="241"/>
      <c r="S193" s="241"/>
      <c r="T193" s="242"/>
    </row>
    <row r="194" spans="2:20" s="3" customFormat="1" ht="30.4" customHeight="1" x14ac:dyDescent="0.2">
      <c r="B194" s="602" t="s">
        <v>86</v>
      </c>
      <c r="C194" s="603"/>
      <c r="D194" s="603"/>
      <c r="E194" s="603"/>
      <c r="F194" s="603"/>
      <c r="G194" s="603"/>
      <c r="H194" s="603"/>
      <c r="I194" s="603"/>
      <c r="J194" s="603"/>
      <c r="K194" s="603"/>
      <c r="L194" s="603"/>
      <c r="M194" s="603"/>
      <c r="N194" s="603"/>
      <c r="O194" s="603"/>
      <c r="P194" s="603"/>
      <c r="Q194" s="603"/>
      <c r="R194" s="603"/>
      <c r="S194" s="603"/>
      <c r="T194" s="604"/>
    </row>
    <row r="195" spans="2:20" s="3" customFormat="1" ht="41.65" customHeight="1" x14ac:dyDescent="0.2">
      <c r="B195" s="600" t="s">
        <v>87</v>
      </c>
      <c r="C195" s="656" t="s">
        <v>505</v>
      </c>
      <c r="D195" s="657"/>
      <c r="E195" s="657"/>
      <c r="F195" s="657"/>
      <c r="G195" s="657"/>
      <c r="H195" s="657"/>
      <c r="I195" s="657"/>
      <c r="J195" s="657"/>
      <c r="K195" s="657"/>
      <c r="L195" s="657"/>
      <c r="M195" s="657"/>
      <c r="N195" s="657"/>
      <c r="O195" s="657"/>
      <c r="P195" s="657"/>
      <c r="Q195" s="657"/>
      <c r="R195" s="657"/>
      <c r="S195" s="657"/>
      <c r="T195" s="658"/>
    </row>
    <row r="196" spans="2:20" s="3" customFormat="1" ht="22.5" customHeight="1" x14ac:dyDescent="0.2">
      <c r="B196" s="601"/>
      <c r="C196" s="324" t="s">
        <v>117</v>
      </c>
      <c r="D196" s="325"/>
      <c r="E196" s="325"/>
      <c r="F196" s="325"/>
      <c r="G196" s="325"/>
      <c r="H196" s="325"/>
      <c r="I196" s="325"/>
      <c r="J196" s="325"/>
      <c r="K196" s="325"/>
      <c r="L196" s="326"/>
      <c r="M196" s="324"/>
      <c r="N196" s="325"/>
      <c r="O196" s="325"/>
      <c r="P196" s="325"/>
      <c r="Q196" s="325"/>
      <c r="R196" s="325"/>
      <c r="S196" s="325"/>
      <c r="T196" s="326"/>
    </row>
    <row r="197" spans="2:20" s="3" customFormat="1" ht="22.5" customHeight="1" x14ac:dyDescent="0.2">
      <c r="B197" s="601"/>
      <c r="C197" s="278" t="s">
        <v>74</v>
      </c>
      <c r="D197" s="278"/>
      <c r="E197" s="278"/>
      <c r="F197" s="278" t="s">
        <v>443</v>
      </c>
      <c r="G197" s="278"/>
      <c r="H197" s="278" t="s">
        <v>64</v>
      </c>
      <c r="I197" s="278"/>
      <c r="J197" s="278" t="s">
        <v>88</v>
      </c>
      <c r="K197" s="278"/>
      <c r="L197" s="278"/>
      <c r="M197" s="255"/>
      <c r="N197" s="256"/>
      <c r="O197" s="256"/>
      <c r="P197" s="256"/>
      <c r="Q197" s="256"/>
      <c r="R197" s="256"/>
      <c r="S197" s="256"/>
      <c r="T197" s="257"/>
    </row>
    <row r="198" spans="2:20" s="3" customFormat="1" ht="22.5" customHeight="1" x14ac:dyDescent="0.2">
      <c r="B198" s="601"/>
      <c r="C198" s="235" t="s">
        <v>76</v>
      </c>
      <c r="D198" s="235"/>
      <c r="E198" s="235"/>
      <c r="F198" s="282">
        <f>+H201/100</f>
        <v>0.40100000000000002</v>
      </c>
      <c r="G198" s="282"/>
      <c r="H198" s="282">
        <v>0.54990000000000006</v>
      </c>
      <c r="I198" s="282"/>
      <c r="J198" s="281">
        <f>F198-H198</f>
        <v>-0.14890000000000003</v>
      </c>
      <c r="K198" s="281"/>
      <c r="L198" s="281"/>
      <c r="M198" s="284"/>
      <c r="N198" s="285"/>
      <c r="O198" s="285"/>
      <c r="P198" s="285"/>
      <c r="Q198" s="285"/>
      <c r="R198" s="285"/>
      <c r="S198" s="285"/>
      <c r="T198" s="286"/>
    </row>
    <row r="199" spans="2:20" s="3" customFormat="1" ht="22.5" customHeight="1" x14ac:dyDescent="0.2">
      <c r="B199" s="601"/>
      <c r="C199" s="91"/>
      <c r="D199" s="91"/>
      <c r="E199" s="91"/>
      <c r="F199" s="90"/>
      <c r="G199" s="90"/>
      <c r="H199" s="90"/>
      <c r="I199" s="90"/>
      <c r="J199" s="90"/>
      <c r="K199" s="90"/>
      <c r="L199" s="90"/>
      <c r="M199" s="284"/>
      <c r="N199" s="285"/>
      <c r="O199" s="285"/>
      <c r="P199" s="285"/>
      <c r="Q199" s="285"/>
      <c r="R199" s="285"/>
      <c r="S199" s="285"/>
      <c r="T199" s="286"/>
    </row>
    <row r="200" spans="2:20" s="3" customFormat="1" ht="27" customHeight="1" x14ac:dyDescent="0.2">
      <c r="B200" s="601"/>
      <c r="C200" s="278" t="s">
        <v>77</v>
      </c>
      <c r="D200" s="278"/>
      <c r="E200" s="270" t="s">
        <v>66</v>
      </c>
      <c r="F200" s="271"/>
      <c r="G200" s="93" t="s">
        <v>78</v>
      </c>
      <c r="H200" s="281" t="s">
        <v>79</v>
      </c>
      <c r="I200" s="281"/>
      <c r="J200" s="93" t="s">
        <v>80</v>
      </c>
      <c r="K200" s="281" t="s">
        <v>81</v>
      </c>
      <c r="L200" s="281"/>
      <c r="M200" s="284"/>
      <c r="N200" s="285"/>
      <c r="O200" s="285"/>
      <c r="P200" s="285"/>
      <c r="Q200" s="285"/>
      <c r="R200" s="285"/>
      <c r="S200" s="285"/>
      <c r="T200" s="286"/>
    </row>
    <row r="201" spans="2:20" s="3" customFormat="1" ht="30" customHeight="1" x14ac:dyDescent="0.2">
      <c r="B201" s="601"/>
      <c r="C201" s="337">
        <f>I147</f>
        <v>43044</v>
      </c>
      <c r="D201" s="337"/>
      <c r="E201" s="279">
        <f>J147</f>
        <v>44772</v>
      </c>
      <c r="F201" s="280"/>
      <c r="G201" s="17">
        <f>K147</f>
        <v>1728</v>
      </c>
      <c r="H201" s="651">
        <v>40.1</v>
      </c>
      <c r="I201" s="652"/>
      <c r="J201" s="652"/>
      <c r="K201" s="652"/>
      <c r="L201" s="653"/>
      <c r="M201" s="284"/>
      <c r="N201" s="285"/>
      <c r="O201" s="285"/>
      <c r="P201" s="285"/>
      <c r="Q201" s="285"/>
      <c r="R201" s="285"/>
      <c r="S201" s="285"/>
      <c r="T201" s="286"/>
    </row>
    <row r="202" spans="2:20" s="3" customFormat="1" ht="25.5" customHeight="1" x14ac:dyDescent="0.2">
      <c r="B202" s="601"/>
      <c r="C202" s="91"/>
      <c r="D202" s="92"/>
      <c r="E202" s="89"/>
      <c r="F202" s="17"/>
      <c r="G202" s="20"/>
      <c r="H202" s="20"/>
      <c r="I202" s="17"/>
      <c r="J202" s="19"/>
      <c r="K202" s="19"/>
      <c r="L202" s="90"/>
      <c r="M202" s="284"/>
      <c r="N202" s="285"/>
      <c r="O202" s="285"/>
      <c r="P202" s="285"/>
      <c r="Q202" s="285"/>
      <c r="R202" s="285"/>
      <c r="S202" s="285"/>
      <c r="T202" s="286"/>
    </row>
    <row r="203" spans="2:20" s="3" customFormat="1" ht="19.5" customHeight="1" x14ac:dyDescent="0.2">
      <c r="B203" s="601"/>
      <c r="C203" s="324" t="s">
        <v>82</v>
      </c>
      <c r="D203" s="325"/>
      <c r="E203" s="325"/>
      <c r="F203" s="325"/>
      <c r="G203" s="325"/>
      <c r="H203" s="325"/>
      <c r="I203" s="325"/>
      <c r="J203" s="325"/>
      <c r="K203" s="325"/>
      <c r="L203" s="326"/>
      <c r="M203" s="258"/>
      <c r="N203" s="259"/>
      <c r="O203" s="259"/>
      <c r="P203" s="259"/>
      <c r="Q203" s="259"/>
      <c r="R203" s="259"/>
      <c r="S203" s="259"/>
      <c r="T203" s="260"/>
    </row>
    <row r="204" spans="2:20" s="3" customFormat="1" ht="22.5" customHeight="1" x14ac:dyDescent="0.2">
      <c r="B204" s="601"/>
      <c r="C204" s="287" t="s">
        <v>83</v>
      </c>
      <c r="D204" s="288"/>
      <c r="E204" s="288"/>
      <c r="F204" s="289"/>
      <c r="G204" s="283" t="s">
        <v>611</v>
      </c>
      <c r="H204" s="283"/>
      <c r="I204" s="283"/>
      <c r="J204" s="283"/>
      <c r="K204" s="283" t="s">
        <v>84</v>
      </c>
      <c r="L204" s="283"/>
      <c r="M204" s="283"/>
      <c r="N204" s="283"/>
      <c r="O204" s="283"/>
      <c r="P204" s="283"/>
      <c r="Q204" s="283"/>
      <c r="R204" s="283"/>
      <c r="S204" s="283"/>
      <c r="T204" s="283"/>
    </row>
    <row r="205" spans="2:20" ht="35.25" customHeight="1" x14ac:dyDescent="0.2">
      <c r="B205" s="601"/>
      <c r="C205" s="357" t="s">
        <v>85</v>
      </c>
      <c r="D205" s="357"/>
      <c r="E205" s="287" t="s">
        <v>444</v>
      </c>
      <c r="F205" s="289"/>
      <c r="G205" s="283"/>
      <c r="H205" s="283"/>
      <c r="I205" s="283"/>
      <c r="J205" s="283"/>
      <c r="K205" s="283"/>
      <c r="L205" s="283"/>
      <c r="M205" s="283"/>
      <c r="N205" s="283"/>
      <c r="O205" s="283"/>
      <c r="P205" s="283"/>
      <c r="Q205" s="283"/>
      <c r="R205" s="283"/>
      <c r="S205" s="283"/>
      <c r="T205" s="283"/>
    </row>
    <row r="206" spans="2:20" ht="42" customHeight="1" x14ac:dyDescent="0.2">
      <c r="B206" s="601"/>
      <c r="C206" s="237" t="s">
        <v>734</v>
      </c>
      <c r="D206" s="238"/>
      <c r="E206" s="237"/>
      <c r="F206" s="238"/>
      <c r="G206" s="243" t="s">
        <v>655</v>
      </c>
      <c r="H206" s="244"/>
      <c r="I206" s="244"/>
      <c r="J206" s="245"/>
      <c r="K206" s="240" t="s">
        <v>854</v>
      </c>
      <c r="L206" s="241"/>
      <c r="M206" s="241"/>
      <c r="N206" s="241"/>
      <c r="O206" s="241"/>
      <c r="P206" s="241"/>
      <c r="Q206" s="241"/>
      <c r="R206" s="241"/>
      <c r="S206" s="241"/>
      <c r="T206" s="242"/>
    </row>
    <row r="207" spans="2:20" ht="54.6" customHeight="1" x14ac:dyDescent="0.2">
      <c r="B207" s="601"/>
      <c r="C207" s="237" t="s">
        <v>773</v>
      </c>
      <c r="D207" s="238"/>
      <c r="E207" s="237"/>
      <c r="F207" s="238"/>
      <c r="G207" s="243" t="s">
        <v>774</v>
      </c>
      <c r="H207" s="244"/>
      <c r="I207" s="244"/>
      <c r="J207" s="245"/>
      <c r="K207" s="240" t="s">
        <v>855</v>
      </c>
      <c r="L207" s="241"/>
      <c r="M207" s="241"/>
      <c r="N207" s="241"/>
      <c r="O207" s="241"/>
      <c r="P207" s="241"/>
      <c r="Q207" s="241"/>
      <c r="R207" s="241"/>
      <c r="S207" s="241"/>
      <c r="T207" s="242"/>
    </row>
    <row r="208" spans="2:20" ht="97.9" customHeight="1" x14ac:dyDescent="0.2">
      <c r="B208" s="601"/>
      <c r="C208" s="237" t="s">
        <v>735</v>
      </c>
      <c r="D208" s="238"/>
      <c r="E208" s="237"/>
      <c r="F208" s="238"/>
      <c r="G208" s="243" t="s">
        <v>775</v>
      </c>
      <c r="H208" s="244"/>
      <c r="I208" s="244"/>
      <c r="J208" s="245"/>
      <c r="K208" s="240" t="s">
        <v>807</v>
      </c>
      <c r="L208" s="241"/>
      <c r="M208" s="241"/>
      <c r="N208" s="241"/>
      <c r="O208" s="241"/>
      <c r="P208" s="241"/>
      <c r="Q208" s="241"/>
      <c r="R208" s="241"/>
      <c r="S208" s="241"/>
      <c r="T208" s="242"/>
    </row>
    <row r="209" spans="2:20" ht="81" customHeight="1" x14ac:dyDescent="0.2">
      <c r="B209" s="601"/>
      <c r="C209" s="237" t="s">
        <v>722</v>
      </c>
      <c r="D209" s="238"/>
      <c r="E209" s="237"/>
      <c r="F209" s="238"/>
      <c r="G209" s="243" t="s">
        <v>668</v>
      </c>
      <c r="H209" s="244"/>
      <c r="I209" s="244"/>
      <c r="J209" s="245"/>
      <c r="K209" s="240" t="s">
        <v>880</v>
      </c>
      <c r="L209" s="241"/>
      <c r="M209" s="241"/>
      <c r="N209" s="241"/>
      <c r="O209" s="241"/>
      <c r="P209" s="241"/>
      <c r="Q209" s="241"/>
      <c r="R209" s="241"/>
      <c r="S209" s="241"/>
      <c r="T209" s="242"/>
    </row>
    <row r="210" spans="2:20" ht="43.15" customHeight="1" x14ac:dyDescent="0.2">
      <c r="B210" s="601"/>
      <c r="C210" s="237" t="s">
        <v>856</v>
      </c>
      <c r="D210" s="238"/>
      <c r="E210" s="237"/>
      <c r="F210" s="238"/>
      <c r="G210" s="243" t="s">
        <v>857</v>
      </c>
      <c r="H210" s="244"/>
      <c r="I210" s="244"/>
      <c r="J210" s="245"/>
      <c r="K210" s="240" t="s">
        <v>858</v>
      </c>
      <c r="L210" s="241"/>
      <c r="M210" s="241"/>
      <c r="N210" s="241"/>
      <c r="O210" s="241"/>
      <c r="P210" s="241"/>
      <c r="Q210" s="241"/>
      <c r="R210" s="241"/>
      <c r="S210" s="241"/>
      <c r="T210" s="242"/>
    </row>
    <row r="211" spans="2:20" s="3" customFormat="1" ht="44.45" customHeight="1" x14ac:dyDescent="0.2">
      <c r="B211" s="601"/>
      <c r="C211" s="237" t="s">
        <v>756</v>
      </c>
      <c r="D211" s="238"/>
      <c r="E211" s="237"/>
      <c r="F211" s="238"/>
      <c r="G211" s="243" t="s">
        <v>757</v>
      </c>
      <c r="H211" s="244"/>
      <c r="I211" s="244"/>
      <c r="J211" s="245"/>
      <c r="K211" s="240" t="s">
        <v>859</v>
      </c>
      <c r="L211" s="241"/>
      <c r="M211" s="241"/>
      <c r="N211" s="241"/>
      <c r="O211" s="241"/>
      <c r="P211" s="241"/>
      <c r="Q211" s="241"/>
      <c r="R211" s="241"/>
      <c r="S211" s="241"/>
      <c r="T211" s="242"/>
    </row>
    <row r="212" spans="2:20" s="3" customFormat="1" ht="45" customHeight="1" x14ac:dyDescent="0.2">
      <c r="B212" s="601"/>
      <c r="C212" s="237" t="s">
        <v>669</v>
      </c>
      <c r="D212" s="238"/>
      <c r="E212" s="237" t="s">
        <v>776</v>
      </c>
      <c r="F212" s="238"/>
      <c r="G212" s="243" t="s">
        <v>777</v>
      </c>
      <c r="H212" s="244"/>
      <c r="I212" s="244"/>
      <c r="J212" s="245"/>
      <c r="K212" s="240" t="s">
        <v>860</v>
      </c>
      <c r="L212" s="241"/>
      <c r="M212" s="241"/>
      <c r="N212" s="241"/>
      <c r="O212" s="241"/>
      <c r="P212" s="241"/>
      <c r="Q212" s="241"/>
      <c r="R212" s="241"/>
      <c r="S212" s="241"/>
      <c r="T212" s="242"/>
    </row>
    <row r="213" spans="2:20" s="3" customFormat="1" ht="78" customHeight="1" x14ac:dyDescent="0.2">
      <c r="B213" s="601"/>
      <c r="C213" s="237" t="s">
        <v>661</v>
      </c>
      <c r="D213" s="238"/>
      <c r="E213" s="237"/>
      <c r="F213" s="238"/>
      <c r="G213" s="243" t="s">
        <v>653</v>
      </c>
      <c r="H213" s="244"/>
      <c r="I213" s="244"/>
      <c r="J213" s="245"/>
      <c r="K213" s="240" t="s">
        <v>808</v>
      </c>
      <c r="L213" s="241"/>
      <c r="M213" s="241"/>
      <c r="N213" s="241"/>
      <c r="O213" s="241"/>
      <c r="P213" s="241"/>
      <c r="Q213" s="241"/>
      <c r="R213" s="241"/>
      <c r="S213" s="241"/>
      <c r="T213" s="242"/>
    </row>
    <row r="214" spans="2:20" s="3" customFormat="1" ht="67.150000000000006" customHeight="1" x14ac:dyDescent="0.2">
      <c r="B214" s="601"/>
      <c r="C214" s="237" t="s">
        <v>629</v>
      </c>
      <c r="D214" s="238"/>
      <c r="E214" s="237"/>
      <c r="F214" s="238"/>
      <c r="G214" s="243" t="s">
        <v>723</v>
      </c>
      <c r="H214" s="244"/>
      <c r="I214" s="244"/>
      <c r="J214" s="245"/>
      <c r="K214" s="240" t="s">
        <v>861</v>
      </c>
      <c r="L214" s="241"/>
      <c r="M214" s="241"/>
      <c r="N214" s="241"/>
      <c r="O214" s="241"/>
      <c r="P214" s="241"/>
      <c r="Q214" s="241"/>
      <c r="R214" s="241"/>
      <c r="S214" s="241"/>
      <c r="T214" s="242"/>
    </row>
    <row r="215" spans="2:20" s="3" customFormat="1" ht="55.15" customHeight="1" x14ac:dyDescent="0.2">
      <c r="B215" s="601"/>
      <c r="C215" s="237" t="s">
        <v>612</v>
      </c>
      <c r="D215" s="238"/>
      <c r="E215" s="237"/>
      <c r="F215" s="238"/>
      <c r="G215" s="239" t="s">
        <v>613</v>
      </c>
      <c r="H215" s="239"/>
      <c r="I215" s="239"/>
      <c r="J215" s="239"/>
      <c r="K215" s="240" t="s">
        <v>809</v>
      </c>
      <c r="L215" s="241"/>
      <c r="M215" s="241"/>
      <c r="N215" s="241"/>
      <c r="O215" s="241"/>
      <c r="P215" s="241"/>
      <c r="Q215" s="241"/>
      <c r="R215" s="241"/>
      <c r="S215" s="241"/>
      <c r="T215" s="242"/>
    </row>
    <row r="216" spans="2:20" s="3" customFormat="1" ht="42" customHeight="1" x14ac:dyDescent="0.2">
      <c r="B216" s="601"/>
      <c r="C216" s="237" t="s">
        <v>638</v>
      </c>
      <c r="D216" s="238"/>
      <c r="E216" s="237"/>
      <c r="F216" s="238"/>
      <c r="G216" s="239" t="s">
        <v>639</v>
      </c>
      <c r="H216" s="239"/>
      <c r="I216" s="239"/>
      <c r="J216" s="239"/>
      <c r="K216" s="655" t="s">
        <v>862</v>
      </c>
      <c r="L216" s="655"/>
      <c r="M216" s="655"/>
      <c r="N216" s="655"/>
      <c r="O216" s="655"/>
      <c r="P216" s="655"/>
      <c r="Q216" s="655"/>
      <c r="R216" s="655"/>
      <c r="S216" s="655"/>
      <c r="T216" s="655"/>
    </row>
    <row r="217" spans="2:20" s="3" customFormat="1" ht="57" customHeight="1" x14ac:dyDescent="0.2">
      <c r="B217" s="153"/>
      <c r="C217" s="237" t="s">
        <v>630</v>
      </c>
      <c r="D217" s="238"/>
      <c r="E217" s="237"/>
      <c r="F217" s="238"/>
      <c r="G217" s="239" t="s">
        <v>736</v>
      </c>
      <c r="H217" s="239"/>
      <c r="I217" s="239"/>
      <c r="J217" s="239"/>
      <c r="K217" s="240" t="s">
        <v>810</v>
      </c>
      <c r="L217" s="241"/>
      <c r="M217" s="241"/>
      <c r="N217" s="241"/>
      <c r="O217" s="241"/>
      <c r="P217" s="241"/>
      <c r="Q217" s="241"/>
      <c r="R217" s="241"/>
      <c r="S217" s="241"/>
      <c r="T217" s="242"/>
    </row>
    <row r="218" spans="2:20" s="3" customFormat="1" ht="37.15" customHeight="1" x14ac:dyDescent="0.2">
      <c r="B218" s="153"/>
      <c r="C218" s="237" t="s">
        <v>863</v>
      </c>
      <c r="D218" s="238"/>
      <c r="E218" s="237"/>
      <c r="F218" s="238"/>
      <c r="G218" s="239" t="s">
        <v>864</v>
      </c>
      <c r="H218" s="239"/>
      <c r="I218" s="239"/>
      <c r="J218" s="239"/>
      <c r="K218" s="240" t="s">
        <v>865</v>
      </c>
      <c r="L218" s="241"/>
      <c r="M218" s="241"/>
      <c r="N218" s="241"/>
      <c r="O218" s="241"/>
      <c r="P218" s="241"/>
      <c r="Q218" s="241"/>
      <c r="R218" s="241"/>
      <c r="S218" s="241"/>
      <c r="T218" s="242"/>
    </row>
    <row r="219" spans="2:20" s="3" customFormat="1" ht="35.450000000000003" customHeight="1" x14ac:dyDescent="0.2">
      <c r="B219" s="153"/>
      <c r="C219" s="237" t="s">
        <v>758</v>
      </c>
      <c r="D219" s="238"/>
      <c r="E219" s="237"/>
      <c r="F219" s="238"/>
      <c r="G219" s="239" t="s">
        <v>759</v>
      </c>
      <c r="H219" s="239"/>
      <c r="I219" s="239"/>
      <c r="J219" s="239"/>
      <c r="K219" s="240" t="s">
        <v>866</v>
      </c>
      <c r="L219" s="241"/>
      <c r="M219" s="241"/>
      <c r="N219" s="241"/>
      <c r="O219" s="241"/>
      <c r="P219" s="241"/>
      <c r="Q219" s="241"/>
      <c r="R219" s="241"/>
      <c r="S219" s="241"/>
      <c r="T219" s="242"/>
    </row>
    <row r="220" spans="2:20" s="3" customFormat="1" ht="34.9" customHeight="1" x14ac:dyDescent="0.2">
      <c r="B220" s="196"/>
      <c r="C220" s="237" t="s">
        <v>867</v>
      </c>
      <c r="D220" s="238"/>
      <c r="E220" s="237"/>
      <c r="F220" s="238"/>
      <c r="G220" s="239" t="s">
        <v>857</v>
      </c>
      <c r="H220" s="239"/>
      <c r="I220" s="239"/>
      <c r="J220" s="239"/>
      <c r="K220" s="240" t="s">
        <v>868</v>
      </c>
      <c r="L220" s="241"/>
      <c r="M220" s="241"/>
      <c r="N220" s="241"/>
      <c r="O220" s="241"/>
      <c r="P220" s="241"/>
      <c r="Q220" s="241"/>
      <c r="R220" s="241"/>
      <c r="S220" s="241"/>
      <c r="T220" s="242"/>
    </row>
    <row r="221" spans="2:20" s="3" customFormat="1" ht="34.15" customHeight="1" x14ac:dyDescent="0.2">
      <c r="B221" s="196"/>
      <c r="C221" s="237" t="s">
        <v>869</v>
      </c>
      <c r="D221" s="238"/>
      <c r="E221" s="237"/>
      <c r="F221" s="238"/>
      <c r="G221" s="239" t="s">
        <v>870</v>
      </c>
      <c r="H221" s="239"/>
      <c r="I221" s="239"/>
      <c r="J221" s="239"/>
      <c r="K221" s="240" t="s">
        <v>871</v>
      </c>
      <c r="L221" s="241"/>
      <c r="M221" s="241"/>
      <c r="N221" s="241"/>
      <c r="O221" s="241"/>
      <c r="P221" s="241"/>
      <c r="Q221" s="241"/>
      <c r="R221" s="241"/>
      <c r="S221" s="241"/>
      <c r="T221" s="242"/>
    </row>
    <row r="222" spans="2:20" s="3" customFormat="1" ht="51" customHeight="1" x14ac:dyDescent="0.2">
      <c r="B222" s="198"/>
      <c r="C222" s="237" t="s">
        <v>670</v>
      </c>
      <c r="D222" s="238"/>
      <c r="E222" s="237" t="s">
        <v>760</v>
      </c>
      <c r="F222" s="238"/>
      <c r="G222" s="239" t="s">
        <v>872</v>
      </c>
      <c r="H222" s="239"/>
      <c r="I222" s="239"/>
      <c r="J222" s="239"/>
      <c r="K222" s="240" t="s">
        <v>873</v>
      </c>
      <c r="L222" s="241"/>
      <c r="M222" s="241"/>
      <c r="N222" s="241"/>
      <c r="O222" s="241"/>
      <c r="P222" s="241"/>
      <c r="Q222" s="241"/>
      <c r="R222" s="241"/>
      <c r="S222" s="241"/>
      <c r="T222" s="242"/>
    </row>
    <row r="223" spans="2:20" s="3" customFormat="1" ht="72.599999999999994" customHeight="1" x14ac:dyDescent="0.2">
      <c r="B223" s="198"/>
      <c r="C223" s="237" t="s">
        <v>614</v>
      </c>
      <c r="D223" s="238"/>
      <c r="E223" s="237"/>
      <c r="F223" s="238"/>
      <c r="G223" s="243" t="s">
        <v>724</v>
      </c>
      <c r="H223" s="244"/>
      <c r="I223" s="244"/>
      <c r="J223" s="245"/>
      <c r="K223" s="240" t="s">
        <v>874</v>
      </c>
      <c r="L223" s="241"/>
      <c r="M223" s="241"/>
      <c r="N223" s="241"/>
      <c r="O223" s="241"/>
      <c r="P223" s="241"/>
      <c r="Q223" s="241"/>
      <c r="R223" s="241"/>
      <c r="S223" s="241"/>
      <c r="T223" s="242"/>
    </row>
    <row r="224" spans="2:20" s="3" customFormat="1" ht="52.15" customHeight="1" x14ac:dyDescent="0.2">
      <c r="B224" s="198"/>
      <c r="C224" s="237" t="s">
        <v>631</v>
      </c>
      <c r="D224" s="238"/>
      <c r="E224" s="237"/>
      <c r="F224" s="238"/>
      <c r="G224" s="243" t="s">
        <v>725</v>
      </c>
      <c r="H224" s="244"/>
      <c r="I224" s="244"/>
      <c r="J224" s="245"/>
      <c r="K224" s="235" t="s">
        <v>778</v>
      </c>
      <c r="L224" s="235"/>
      <c r="M224" s="235"/>
      <c r="N224" s="235"/>
      <c r="O224" s="235"/>
      <c r="P224" s="235"/>
      <c r="Q224" s="235"/>
      <c r="R224" s="235"/>
      <c r="S224" s="235"/>
      <c r="T224" s="236"/>
    </row>
    <row r="225" spans="2:22" s="3" customFormat="1" ht="40.15" customHeight="1" x14ac:dyDescent="0.2">
      <c r="B225" s="198"/>
      <c r="C225" s="237" t="s">
        <v>690</v>
      </c>
      <c r="D225" s="238"/>
      <c r="E225" s="237"/>
      <c r="F225" s="238"/>
      <c r="G225" s="243" t="s">
        <v>691</v>
      </c>
      <c r="H225" s="244"/>
      <c r="I225" s="244"/>
      <c r="J225" s="245"/>
      <c r="K225" s="235" t="s">
        <v>875</v>
      </c>
      <c r="L225" s="235"/>
      <c r="M225" s="235"/>
      <c r="N225" s="235"/>
      <c r="O225" s="235"/>
      <c r="P225" s="235"/>
      <c r="Q225" s="235"/>
      <c r="R225" s="235"/>
      <c r="S225" s="235"/>
      <c r="T225" s="236"/>
    </row>
    <row r="226" spans="2:22" s="3" customFormat="1" ht="44.45" customHeight="1" x14ac:dyDescent="0.2">
      <c r="B226" s="153"/>
      <c r="C226" s="237" t="s">
        <v>726</v>
      </c>
      <c r="D226" s="238"/>
      <c r="E226" s="237"/>
      <c r="F226" s="238"/>
      <c r="G226" s="243" t="s">
        <v>727</v>
      </c>
      <c r="H226" s="244"/>
      <c r="I226" s="244"/>
      <c r="J226" s="245"/>
      <c r="K226" s="240" t="s">
        <v>811</v>
      </c>
      <c r="L226" s="241"/>
      <c r="M226" s="241"/>
      <c r="N226" s="241"/>
      <c r="O226" s="241"/>
      <c r="P226" s="241"/>
      <c r="Q226" s="241"/>
      <c r="R226" s="241"/>
      <c r="S226" s="241"/>
      <c r="T226" s="242"/>
    </row>
    <row r="227" spans="2:22" s="3" customFormat="1" ht="49.9" customHeight="1" x14ac:dyDescent="0.2">
      <c r="B227" s="174"/>
      <c r="C227" s="237" t="s">
        <v>704</v>
      </c>
      <c r="D227" s="238"/>
      <c r="E227" s="237" t="s">
        <v>705</v>
      </c>
      <c r="F227" s="238"/>
      <c r="G227" s="243" t="s">
        <v>812</v>
      </c>
      <c r="H227" s="244"/>
      <c r="I227" s="244"/>
      <c r="J227" s="245"/>
      <c r="K227" s="240" t="s">
        <v>876</v>
      </c>
      <c r="L227" s="241"/>
      <c r="M227" s="241"/>
      <c r="N227" s="241"/>
      <c r="O227" s="241"/>
      <c r="P227" s="241"/>
      <c r="Q227" s="241"/>
      <c r="R227" s="241"/>
      <c r="S227" s="241"/>
      <c r="T227" s="242"/>
    </row>
    <row r="228" spans="2:22" s="3" customFormat="1" ht="36" customHeight="1" x14ac:dyDescent="0.2">
      <c r="B228" s="186"/>
      <c r="C228" s="237" t="s">
        <v>877</v>
      </c>
      <c r="D228" s="238"/>
      <c r="E228" s="237"/>
      <c r="F228" s="238"/>
      <c r="G228" s="243" t="s">
        <v>878</v>
      </c>
      <c r="H228" s="244"/>
      <c r="I228" s="244"/>
      <c r="J228" s="245"/>
      <c r="K228" s="240" t="s">
        <v>879</v>
      </c>
      <c r="L228" s="241"/>
      <c r="M228" s="241"/>
      <c r="N228" s="241"/>
      <c r="O228" s="241"/>
      <c r="P228" s="241"/>
      <c r="Q228" s="241"/>
      <c r="R228" s="241"/>
      <c r="S228" s="241"/>
      <c r="T228" s="242"/>
    </row>
    <row r="229" spans="2:22" s="3" customFormat="1" ht="47.45" customHeight="1" x14ac:dyDescent="0.2">
      <c r="B229" s="191"/>
      <c r="C229" s="237"/>
      <c r="D229" s="238"/>
      <c r="E229" s="237"/>
      <c r="F229" s="238"/>
      <c r="G229" s="246" t="s">
        <v>609</v>
      </c>
      <c r="H229" s="248"/>
      <c r="I229" s="248"/>
      <c r="J229" s="247"/>
      <c r="K229" s="240" t="s">
        <v>610</v>
      </c>
      <c r="L229" s="241"/>
      <c r="M229" s="241"/>
      <c r="N229" s="241"/>
      <c r="O229" s="241"/>
      <c r="P229" s="241"/>
      <c r="Q229" s="241"/>
      <c r="R229" s="241"/>
      <c r="S229" s="241"/>
      <c r="T229" s="242"/>
    </row>
    <row r="230" spans="2:22" s="22" customFormat="1" x14ac:dyDescent="0.2">
      <c r="B230" s="641"/>
      <c r="C230" s="642"/>
      <c r="D230" s="642"/>
      <c r="E230" s="642"/>
      <c r="F230" s="642"/>
      <c r="G230" s="642"/>
      <c r="H230" s="642"/>
      <c r="I230" s="642"/>
      <c r="J230" s="642"/>
      <c r="K230" s="642"/>
      <c r="L230" s="642"/>
      <c r="M230" s="642"/>
      <c r="N230" s="642"/>
      <c r="O230" s="642"/>
      <c r="P230" s="642"/>
      <c r="Q230" s="642"/>
      <c r="R230" s="642"/>
      <c r="S230" s="642"/>
      <c r="T230" s="643"/>
    </row>
    <row r="231" spans="2:22" s="22" customFormat="1" ht="30.4" customHeight="1" x14ac:dyDescent="0.2">
      <c r="B231" s="505" t="s">
        <v>89</v>
      </c>
      <c r="C231" s="273" t="s">
        <v>501</v>
      </c>
      <c r="D231" s="274"/>
      <c r="E231" s="274"/>
      <c r="F231" s="274"/>
      <c r="G231" s="274"/>
      <c r="H231" s="274"/>
      <c r="I231" s="274"/>
      <c r="J231" s="274"/>
      <c r="K231" s="274"/>
      <c r="L231" s="274"/>
      <c r="M231" s="274"/>
      <c r="N231" s="274"/>
      <c r="O231" s="274"/>
      <c r="P231" s="274"/>
      <c r="Q231" s="274"/>
      <c r="R231" s="274"/>
      <c r="S231" s="274"/>
      <c r="T231" s="275"/>
    </row>
    <row r="232" spans="2:22" s="3" customFormat="1" ht="14.1" customHeight="1" x14ac:dyDescent="0.2">
      <c r="B232" s="506"/>
      <c r="C232" s="324" t="s">
        <v>117</v>
      </c>
      <c r="D232" s="325"/>
      <c r="E232" s="325"/>
      <c r="F232" s="325"/>
      <c r="G232" s="325"/>
      <c r="H232" s="325"/>
      <c r="I232" s="325"/>
      <c r="J232" s="325"/>
      <c r="K232" s="325"/>
      <c r="L232" s="326"/>
      <c r="M232" s="339"/>
      <c r="N232" s="340"/>
      <c r="O232" s="340"/>
      <c r="P232" s="340"/>
      <c r="Q232" s="340"/>
      <c r="R232" s="340"/>
      <c r="S232" s="340"/>
      <c r="T232" s="341"/>
    </row>
    <row r="233" spans="2:22" s="3" customFormat="1" ht="15" customHeight="1" x14ac:dyDescent="0.2">
      <c r="B233" s="506"/>
      <c r="C233" s="278" t="s">
        <v>74</v>
      </c>
      <c r="D233" s="278"/>
      <c r="E233" s="278"/>
      <c r="F233" s="278" t="s">
        <v>443</v>
      </c>
      <c r="G233" s="278"/>
      <c r="H233" s="278" t="s">
        <v>64</v>
      </c>
      <c r="I233" s="278"/>
      <c r="J233" s="278" t="s">
        <v>75</v>
      </c>
      <c r="K233" s="278"/>
      <c r="L233" s="278"/>
      <c r="M233" s="342"/>
      <c r="N233" s="343"/>
      <c r="O233" s="343"/>
      <c r="P233" s="343"/>
      <c r="Q233" s="343"/>
      <c r="R233" s="343"/>
      <c r="S233" s="343"/>
      <c r="T233" s="344"/>
    </row>
    <row r="234" spans="2:22" s="3" customFormat="1" ht="21.75" customHeight="1" x14ac:dyDescent="0.2">
      <c r="B234" s="506"/>
      <c r="C234" s="410" t="s">
        <v>76</v>
      </c>
      <c r="D234" s="411"/>
      <c r="E234" s="412"/>
      <c r="F234" s="613">
        <v>1</v>
      </c>
      <c r="G234" s="614"/>
      <c r="H234" s="613">
        <v>1</v>
      </c>
      <c r="I234" s="614"/>
      <c r="J234" s="613">
        <f>F234-H234</f>
        <v>0</v>
      </c>
      <c r="K234" s="654"/>
      <c r="L234" s="614"/>
      <c r="M234" s="342"/>
      <c r="N234" s="343"/>
      <c r="O234" s="343"/>
      <c r="P234" s="343"/>
      <c r="Q234" s="343"/>
      <c r="R234" s="343"/>
      <c r="S234" s="343"/>
      <c r="T234" s="344"/>
      <c r="V234" s="103"/>
    </row>
    <row r="235" spans="2:22" s="3" customFormat="1" ht="22.5" customHeight="1" x14ac:dyDescent="0.2">
      <c r="B235" s="506"/>
      <c r="C235" s="91"/>
      <c r="D235" s="91"/>
      <c r="E235" s="91"/>
      <c r="F235" s="90"/>
      <c r="G235" s="90"/>
      <c r="H235" s="90"/>
      <c r="I235" s="90"/>
      <c r="J235" s="90"/>
      <c r="K235" s="90"/>
      <c r="L235" s="90"/>
      <c r="M235" s="342"/>
      <c r="N235" s="343"/>
      <c r="O235" s="343"/>
      <c r="P235" s="343"/>
      <c r="Q235" s="343"/>
      <c r="R235" s="343"/>
      <c r="S235" s="343"/>
      <c r="T235" s="344"/>
    </row>
    <row r="236" spans="2:22" s="3" customFormat="1" ht="37.9" customHeight="1" x14ac:dyDescent="0.2">
      <c r="B236" s="506"/>
      <c r="C236" s="270" t="s">
        <v>77</v>
      </c>
      <c r="D236" s="271"/>
      <c r="E236" s="270" t="s">
        <v>66</v>
      </c>
      <c r="F236" s="271"/>
      <c r="G236" s="93" t="s">
        <v>78</v>
      </c>
      <c r="H236" s="610" t="s">
        <v>79</v>
      </c>
      <c r="I236" s="611"/>
      <c r="J236" s="93" t="s">
        <v>80</v>
      </c>
      <c r="K236" s="610" t="s">
        <v>81</v>
      </c>
      <c r="L236" s="611"/>
      <c r="M236" s="342"/>
      <c r="N236" s="343"/>
      <c r="O236" s="343"/>
      <c r="P236" s="343"/>
      <c r="Q236" s="343"/>
      <c r="R236" s="343"/>
      <c r="S236" s="343"/>
      <c r="T236" s="344"/>
    </row>
    <row r="237" spans="2:22" s="3" customFormat="1" ht="22.5" customHeight="1" x14ac:dyDescent="0.2">
      <c r="B237" s="506"/>
      <c r="C237" s="279">
        <v>42689</v>
      </c>
      <c r="D237" s="280"/>
      <c r="E237" s="279">
        <v>42840</v>
      </c>
      <c r="F237" s="280"/>
      <c r="G237" s="17">
        <f>+K148</f>
        <v>151</v>
      </c>
      <c r="H237" s="649">
        <f>100/G237</f>
        <v>0.66225165562913912</v>
      </c>
      <c r="I237" s="650"/>
      <c r="J237" s="17">
        <v>20</v>
      </c>
      <c r="K237" s="651">
        <v>100</v>
      </c>
      <c r="L237" s="653"/>
      <c r="M237" s="342"/>
      <c r="N237" s="343"/>
      <c r="O237" s="343"/>
      <c r="P237" s="343"/>
      <c r="Q237" s="343"/>
      <c r="R237" s="343"/>
      <c r="S237" s="343"/>
      <c r="T237" s="344"/>
    </row>
    <row r="238" spans="2:22" s="3" customFormat="1" ht="15.75" customHeight="1" x14ac:dyDescent="0.2">
      <c r="B238" s="506"/>
      <c r="C238" s="91"/>
      <c r="D238" s="92"/>
      <c r="E238" s="89"/>
      <c r="F238" s="17"/>
      <c r="G238" s="20"/>
      <c r="H238" s="20"/>
      <c r="I238" s="17"/>
      <c r="J238" s="19"/>
      <c r="K238" s="19"/>
      <c r="L238" s="90"/>
      <c r="M238" s="342"/>
      <c r="N238" s="343"/>
      <c r="O238" s="343"/>
      <c r="P238" s="343"/>
      <c r="Q238" s="343"/>
      <c r="R238" s="343"/>
      <c r="S238" s="343"/>
      <c r="T238" s="344"/>
    </row>
    <row r="239" spans="2:22" s="3" customFormat="1" ht="29.25" customHeight="1" x14ac:dyDescent="0.2">
      <c r="B239" s="506"/>
      <c r="C239" s="324" t="s">
        <v>82</v>
      </c>
      <c r="D239" s="325"/>
      <c r="E239" s="325"/>
      <c r="F239" s="325"/>
      <c r="G239" s="325"/>
      <c r="H239" s="325"/>
      <c r="I239" s="325"/>
      <c r="J239" s="325"/>
      <c r="K239" s="325"/>
      <c r="L239" s="326"/>
      <c r="M239" s="342"/>
      <c r="N239" s="343"/>
      <c r="O239" s="343"/>
      <c r="P239" s="343"/>
      <c r="Q239" s="343"/>
      <c r="R239" s="343"/>
      <c r="S239" s="343"/>
      <c r="T239" s="344"/>
      <c r="V239" s="23"/>
    </row>
    <row r="240" spans="2:22" s="3" customFormat="1" ht="40.5" customHeight="1" x14ac:dyDescent="0.2">
      <c r="B240" s="506"/>
      <c r="C240" s="612" t="s">
        <v>90</v>
      </c>
      <c r="D240" s="612"/>
      <c r="E240" s="612"/>
      <c r="F240" s="101">
        <v>25</v>
      </c>
      <c r="G240" s="235" t="s">
        <v>91</v>
      </c>
      <c r="H240" s="235"/>
      <c r="I240" s="21">
        <v>15</v>
      </c>
      <c r="J240" s="235" t="s">
        <v>92</v>
      </c>
      <c r="K240" s="235"/>
      <c r="L240" s="89">
        <v>10</v>
      </c>
      <c r="M240" s="345"/>
      <c r="N240" s="346"/>
      <c r="O240" s="346"/>
      <c r="P240" s="346"/>
      <c r="Q240" s="346"/>
      <c r="R240" s="346"/>
      <c r="S240" s="346"/>
      <c r="T240" s="347"/>
    </row>
    <row r="241" spans="2:20" s="3" customFormat="1" ht="27" customHeight="1" x14ac:dyDescent="0.2">
      <c r="B241" s="506"/>
      <c r="C241" s="632" t="s">
        <v>93</v>
      </c>
      <c r="D241" s="633"/>
      <c r="E241" s="633"/>
      <c r="F241" s="633"/>
      <c r="G241" s="633"/>
      <c r="H241" s="633"/>
      <c r="I241" s="633"/>
      <c r="J241" s="633"/>
      <c r="K241" s="633"/>
      <c r="L241" s="633"/>
      <c r="M241" s="633"/>
      <c r="N241" s="633"/>
      <c r="O241" s="633"/>
      <c r="P241" s="633"/>
      <c r="Q241" s="633"/>
      <c r="R241" s="633"/>
      <c r="S241" s="633"/>
      <c r="T241" s="634"/>
    </row>
    <row r="242" spans="2:20" s="3" customFormat="1" ht="22.5" customHeight="1" x14ac:dyDescent="0.2">
      <c r="B242" s="506"/>
      <c r="C242" s="616" t="s">
        <v>83</v>
      </c>
      <c r="D242" s="647"/>
      <c r="E242" s="647"/>
      <c r="F242" s="617"/>
      <c r="G242" s="615" t="s">
        <v>94</v>
      </c>
      <c r="H242" s="615"/>
      <c r="I242" s="615"/>
      <c r="J242" s="278" t="s">
        <v>95</v>
      </c>
      <c r="K242" s="278"/>
      <c r="L242" s="278"/>
      <c r="M242" s="339" t="s">
        <v>84</v>
      </c>
      <c r="N242" s="340"/>
      <c r="O242" s="340"/>
      <c r="P242" s="340"/>
      <c r="Q242" s="340"/>
      <c r="R242" s="340"/>
      <c r="S242" s="340"/>
      <c r="T242" s="341"/>
    </row>
    <row r="243" spans="2:20" s="3" customFormat="1" ht="32.25" customHeight="1" x14ac:dyDescent="0.2">
      <c r="B243" s="506"/>
      <c r="C243" s="615" t="s">
        <v>85</v>
      </c>
      <c r="D243" s="615"/>
      <c r="E243" s="616" t="s">
        <v>444</v>
      </c>
      <c r="F243" s="617"/>
      <c r="G243" s="615"/>
      <c r="H243" s="615"/>
      <c r="I243" s="615"/>
      <c r="J243" s="278"/>
      <c r="K243" s="278"/>
      <c r="L243" s="278"/>
      <c r="M243" s="345"/>
      <c r="N243" s="346"/>
      <c r="O243" s="346"/>
      <c r="P243" s="346"/>
      <c r="Q243" s="346"/>
      <c r="R243" s="346"/>
      <c r="S243" s="346"/>
      <c r="T243" s="347"/>
    </row>
    <row r="244" spans="2:20" s="3" customFormat="1" ht="31.5" customHeight="1" x14ac:dyDescent="0.2">
      <c r="B244" s="506"/>
      <c r="C244" s="618" t="s">
        <v>502</v>
      </c>
      <c r="D244" s="618"/>
      <c r="E244" s="618" t="s">
        <v>503</v>
      </c>
      <c r="F244" s="618"/>
      <c r="G244" s="338" t="s">
        <v>504</v>
      </c>
      <c r="H244" s="338"/>
      <c r="I244" s="338"/>
      <c r="J244" s="644">
        <v>1</v>
      </c>
      <c r="K244" s="644"/>
      <c r="L244" s="644"/>
      <c r="M244" s="609" t="s">
        <v>506</v>
      </c>
      <c r="N244" s="609"/>
      <c r="O244" s="609"/>
      <c r="P244" s="609"/>
      <c r="Q244" s="609"/>
      <c r="R244" s="609"/>
      <c r="S244" s="609"/>
      <c r="T244" s="609"/>
    </row>
    <row r="245" spans="2:20" s="3" customFormat="1" ht="15" customHeight="1" x14ac:dyDescent="0.2">
      <c r="B245" s="270"/>
      <c r="C245" s="381"/>
      <c r="D245" s="381"/>
      <c r="E245" s="381"/>
      <c r="F245" s="381"/>
      <c r="G245" s="381"/>
      <c r="H245" s="381"/>
      <c r="I245" s="381"/>
      <c r="J245" s="381"/>
      <c r="K245" s="381"/>
      <c r="L245" s="381"/>
      <c r="M245" s="381"/>
      <c r="N245" s="381"/>
      <c r="O245" s="381"/>
      <c r="P245" s="381"/>
      <c r="Q245" s="381"/>
      <c r="R245" s="381"/>
      <c r="S245" s="381"/>
      <c r="T245" s="271"/>
    </row>
    <row r="246" spans="2:20" s="3" customFormat="1" ht="27.4" customHeight="1" x14ac:dyDescent="0.2">
      <c r="B246" s="273" t="s">
        <v>71</v>
      </c>
      <c r="C246" s="274"/>
      <c r="D246" s="274"/>
      <c r="E246" s="274"/>
      <c r="F246" s="274"/>
      <c r="G246" s="274"/>
      <c r="H246" s="274"/>
      <c r="I246" s="274"/>
      <c r="J246" s="274"/>
      <c r="K246" s="274"/>
      <c r="L246" s="274"/>
      <c r="M246" s="274"/>
      <c r="N246" s="274"/>
      <c r="O246" s="274"/>
      <c r="P246" s="274"/>
      <c r="Q246" s="274"/>
      <c r="R246" s="274"/>
      <c r="S246" s="274"/>
      <c r="T246" s="275"/>
    </row>
    <row r="247" spans="2:20" s="3" customFormat="1" ht="22.5" customHeight="1" x14ac:dyDescent="0.2">
      <c r="B247" s="324" t="s">
        <v>117</v>
      </c>
      <c r="C247" s="325"/>
      <c r="D247" s="325"/>
      <c r="E247" s="325"/>
      <c r="F247" s="325"/>
      <c r="G247" s="325"/>
      <c r="H247" s="325"/>
      <c r="I247" s="325"/>
      <c r="J247" s="325"/>
      <c r="K247" s="326"/>
      <c r="L247" s="270"/>
      <c r="M247" s="381"/>
      <c r="N247" s="381"/>
      <c r="O247" s="381"/>
      <c r="P247" s="381"/>
      <c r="Q247" s="381"/>
      <c r="R247" s="381"/>
      <c r="S247" s="381"/>
      <c r="T247" s="271"/>
    </row>
    <row r="248" spans="2:20" s="3" customFormat="1" ht="22.5" customHeight="1" x14ac:dyDescent="0.2">
      <c r="B248" s="278" t="s">
        <v>74</v>
      </c>
      <c r="C248" s="278"/>
      <c r="D248" s="278"/>
      <c r="E248" s="270" t="s">
        <v>443</v>
      </c>
      <c r="F248" s="271"/>
      <c r="G248" s="278" t="s">
        <v>64</v>
      </c>
      <c r="H248" s="278"/>
      <c r="I248" s="278" t="s">
        <v>88</v>
      </c>
      <c r="J248" s="278"/>
      <c r="K248" s="278"/>
      <c r="L248" s="255"/>
      <c r="M248" s="256"/>
      <c r="N248" s="256"/>
      <c r="O248" s="256"/>
      <c r="P248" s="256"/>
      <c r="Q248" s="256"/>
      <c r="R248" s="256"/>
      <c r="S248" s="256"/>
      <c r="T248" s="257"/>
    </row>
    <row r="249" spans="2:20" s="3" customFormat="1" ht="22.5" customHeight="1" x14ac:dyDescent="0.2">
      <c r="B249" s="235" t="s">
        <v>76</v>
      </c>
      <c r="C249" s="235"/>
      <c r="D249" s="235"/>
      <c r="E249" s="334">
        <f>+G252/100</f>
        <v>0.66370000000000007</v>
      </c>
      <c r="F249" s="336"/>
      <c r="G249" s="282">
        <v>0.75829999999999997</v>
      </c>
      <c r="H249" s="282"/>
      <c r="I249" s="281">
        <f>+E249-G249</f>
        <v>-9.4599999999999906E-2</v>
      </c>
      <c r="J249" s="281"/>
      <c r="K249" s="281"/>
      <c r="L249" s="284"/>
      <c r="M249" s="285"/>
      <c r="N249" s="285"/>
      <c r="O249" s="285"/>
      <c r="P249" s="285"/>
      <c r="Q249" s="285"/>
      <c r="R249" s="285"/>
      <c r="S249" s="285"/>
      <c r="T249" s="286"/>
    </row>
    <row r="250" spans="2:20" s="3" customFormat="1" ht="22.5" customHeight="1" x14ac:dyDescent="0.2">
      <c r="B250" s="292"/>
      <c r="C250" s="293"/>
      <c r="D250" s="293"/>
      <c r="E250" s="293"/>
      <c r="F250" s="293"/>
      <c r="G250" s="293"/>
      <c r="H250" s="293"/>
      <c r="I250" s="293"/>
      <c r="J250" s="293"/>
      <c r="K250" s="294"/>
      <c r="L250" s="284"/>
      <c r="M250" s="285"/>
      <c r="N250" s="285"/>
      <c r="O250" s="285"/>
      <c r="P250" s="285"/>
      <c r="Q250" s="285"/>
      <c r="R250" s="285"/>
      <c r="S250" s="285"/>
      <c r="T250" s="286"/>
    </row>
    <row r="251" spans="2:20" s="3" customFormat="1" ht="34.9" customHeight="1" x14ac:dyDescent="0.2">
      <c r="B251" s="278" t="s">
        <v>77</v>
      </c>
      <c r="C251" s="278"/>
      <c r="D251" s="278" t="s">
        <v>66</v>
      </c>
      <c r="E251" s="278"/>
      <c r="F251" s="93" t="s">
        <v>78</v>
      </c>
      <c r="G251" s="610" t="s">
        <v>81</v>
      </c>
      <c r="H251" s="626"/>
      <c r="I251" s="626"/>
      <c r="J251" s="626"/>
      <c r="K251" s="611"/>
      <c r="L251" s="284"/>
      <c r="M251" s="285"/>
      <c r="N251" s="285"/>
      <c r="O251" s="285"/>
      <c r="P251" s="285"/>
      <c r="Q251" s="285"/>
      <c r="R251" s="285"/>
      <c r="S251" s="285"/>
      <c r="T251" s="286"/>
    </row>
    <row r="252" spans="2:20" s="3" customFormat="1" ht="30" customHeight="1" x14ac:dyDescent="0.2">
      <c r="B252" s="337">
        <f>I149</f>
        <v>42684</v>
      </c>
      <c r="C252" s="338"/>
      <c r="D252" s="337">
        <f>J149</f>
        <v>44923</v>
      </c>
      <c r="E252" s="338"/>
      <c r="F252" s="17">
        <f>K149</f>
        <v>2239</v>
      </c>
      <c r="G252" s="651">
        <v>66.37</v>
      </c>
      <c r="H252" s="652"/>
      <c r="I252" s="652"/>
      <c r="J252" s="652"/>
      <c r="K252" s="653"/>
      <c r="L252" s="284"/>
      <c r="M252" s="285"/>
      <c r="N252" s="285"/>
      <c r="O252" s="285"/>
      <c r="P252" s="285"/>
      <c r="Q252" s="285"/>
      <c r="R252" s="285"/>
      <c r="S252" s="285"/>
      <c r="T252" s="286"/>
    </row>
    <row r="253" spans="2:20" s="3" customFormat="1" ht="25.5" customHeight="1" x14ac:dyDescent="0.2">
      <c r="B253" s="292"/>
      <c r="C253" s="293"/>
      <c r="D253" s="293"/>
      <c r="E253" s="293"/>
      <c r="F253" s="293"/>
      <c r="G253" s="293"/>
      <c r="H253" s="293"/>
      <c r="I253" s="293"/>
      <c r="J253" s="293"/>
      <c r="K253" s="294"/>
      <c r="L253" s="284"/>
      <c r="M253" s="285"/>
      <c r="N253" s="285"/>
      <c r="O253" s="285"/>
      <c r="P253" s="285"/>
      <c r="Q253" s="285"/>
      <c r="R253" s="285"/>
      <c r="S253" s="285"/>
      <c r="T253" s="286"/>
    </row>
    <row r="254" spans="2:20" s="3" customFormat="1" ht="24" customHeight="1" x14ac:dyDescent="0.2">
      <c r="B254" s="324" t="s">
        <v>82</v>
      </c>
      <c r="C254" s="325"/>
      <c r="D254" s="325"/>
      <c r="E254" s="325"/>
      <c r="F254" s="325"/>
      <c r="G254" s="325"/>
      <c r="H254" s="325"/>
      <c r="I254" s="325"/>
      <c r="J254" s="325"/>
      <c r="K254" s="326"/>
      <c r="L254" s="258"/>
      <c r="M254" s="259"/>
      <c r="N254" s="259"/>
      <c r="O254" s="259"/>
      <c r="P254" s="259"/>
      <c r="Q254" s="259"/>
      <c r="R254" s="259"/>
      <c r="S254" s="259"/>
      <c r="T254" s="260"/>
    </row>
    <row r="255" spans="2:20" s="3" customFormat="1" ht="37.5" customHeight="1" x14ac:dyDescent="0.2">
      <c r="B255" s="558" t="s">
        <v>96</v>
      </c>
      <c r="C255" s="559"/>
      <c r="D255" s="559"/>
      <c r="E255" s="559"/>
      <c r="F255" s="560"/>
      <c r="G255" s="645" t="s">
        <v>97</v>
      </c>
      <c r="H255" s="645"/>
      <c r="I255" s="561" t="s">
        <v>98</v>
      </c>
      <c r="J255" s="561"/>
      <c r="K255" s="94" t="s">
        <v>373</v>
      </c>
      <c r="L255" s="558" t="s">
        <v>99</v>
      </c>
      <c r="M255" s="559"/>
      <c r="N255" s="559"/>
      <c r="O255" s="559"/>
      <c r="P255" s="559"/>
      <c r="Q255" s="559"/>
      <c r="R255" s="559"/>
      <c r="S255" s="559"/>
      <c r="T255" s="560"/>
    </row>
    <row r="256" spans="2:20" s="3" customFormat="1" ht="33" customHeight="1" x14ac:dyDescent="0.25">
      <c r="B256" s="638" t="s">
        <v>100</v>
      </c>
      <c r="C256" s="639"/>
      <c r="D256" s="639"/>
      <c r="E256" s="639"/>
      <c r="F256" s="640"/>
      <c r="G256" s="278" t="s">
        <v>101</v>
      </c>
      <c r="H256" s="278"/>
      <c r="I256" s="648" t="s">
        <v>101</v>
      </c>
      <c r="J256" s="648"/>
      <c r="K256" s="24"/>
      <c r="L256" s="635"/>
      <c r="M256" s="636"/>
      <c r="N256" s="636"/>
      <c r="O256" s="636"/>
      <c r="P256" s="636"/>
      <c r="Q256" s="636"/>
      <c r="R256" s="636"/>
      <c r="S256" s="636"/>
      <c r="T256" s="637"/>
    </row>
    <row r="257" spans="2:39" s="3" customFormat="1" ht="28.15" customHeight="1" x14ac:dyDescent="0.2">
      <c r="B257" s="357" t="s">
        <v>83</v>
      </c>
      <c r="C257" s="357"/>
      <c r="D257" s="357"/>
      <c r="E257" s="357"/>
      <c r="F257" s="357" t="s">
        <v>46</v>
      </c>
      <c r="G257" s="357"/>
      <c r="H257" s="357"/>
      <c r="I257" s="357"/>
      <c r="J257" s="351" t="s">
        <v>84</v>
      </c>
      <c r="K257" s="352"/>
      <c r="L257" s="352"/>
      <c r="M257" s="352"/>
      <c r="N257" s="352"/>
      <c r="O257" s="352"/>
      <c r="P257" s="352"/>
      <c r="Q257" s="352"/>
      <c r="R257" s="352"/>
      <c r="S257" s="352"/>
      <c r="T257" s="353"/>
    </row>
    <row r="258" spans="2:39" s="3" customFormat="1" ht="28.15" customHeight="1" x14ac:dyDescent="0.2">
      <c r="B258" s="357" t="s">
        <v>85</v>
      </c>
      <c r="C258" s="357"/>
      <c r="D258" s="357" t="s">
        <v>444</v>
      </c>
      <c r="E258" s="357"/>
      <c r="F258" s="357"/>
      <c r="G258" s="357"/>
      <c r="H258" s="357"/>
      <c r="I258" s="357"/>
      <c r="J258" s="354"/>
      <c r="K258" s="355"/>
      <c r="L258" s="355"/>
      <c r="M258" s="355"/>
      <c r="N258" s="355"/>
      <c r="O258" s="355"/>
      <c r="P258" s="355"/>
      <c r="Q258" s="355"/>
      <c r="R258" s="355"/>
      <c r="S258" s="355"/>
      <c r="T258" s="356"/>
    </row>
    <row r="259" spans="2:39" s="3" customFormat="1" ht="96.6" customHeight="1" x14ac:dyDescent="0.2">
      <c r="B259" s="246" t="s">
        <v>656</v>
      </c>
      <c r="C259" s="247"/>
      <c r="D259" s="246" t="s">
        <v>657</v>
      </c>
      <c r="E259" s="247"/>
      <c r="F259" s="246" t="s">
        <v>513</v>
      </c>
      <c r="G259" s="248"/>
      <c r="H259" s="248"/>
      <c r="I259" s="247"/>
      <c r="J259" s="240" t="s">
        <v>881</v>
      </c>
      <c r="K259" s="241"/>
      <c r="L259" s="241"/>
      <c r="M259" s="241"/>
      <c r="N259" s="241"/>
      <c r="O259" s="241"/>
      <c r="P259" s="241"/>
      <c r="Q259" s="241"/>
      <c r="R259" s="241"/>
      <c r="S259" s="241"/>
      <c r="T259" s="242"/>
    </row>
    <row r="260" spans="2:39" s="3" customFormat="1" ht="60.6" customHeight="1" x14ac:dyDescent="0.2">
      <c r="B260" s="246" t="s">
        <v>728</v>
      </c>
      <c r="C260" s="247"/>
      <c r="D260" s="246" t="s">
        <v>813</v>
      </c>
      <c r="E260" s="247"/>
      <c r="F260" s="246" t="s">
        <v>729</v>
      </c>
      <c r="G260" s="248"/>
      <c r="H260" s="248"/>
      <c r="I260" s="247"/>
      <c r="J260" s="240" t="s">
        <v>882</v>
      </c>
      <c r="K260" s="241"/>
      <c r="L260" s="241"/>
      <c r="M260" s="241"/>
      <c r="N260" s="241"/>
      <c r="O260" s="241"/>
      <c r="P260" s="241"/>
      <c r="Q260" s="241"/>
      <c r="R260" s="241"/>
      <c r="S260" s="241"/>
      <c r="T260" s="242"/>
    </row>
    <row r="261" spans="2:39" s="3" customFormat="1" ht="39" customHeight="1" x14ac:dyDescent="0.2">
      <c r="B261" s="246" t="s">
        <v>617</v>
      </c>
      <c r="C261" s="247"/>
      <c r="D261" s="246" t="s">
        <v>618</v>
      </c>
      <c r="E261" s="247"/>
      <c r="F261" s="246" t="s">
        <v>730</v>
      </c>
      <c r="G261" s="248"/>
      <c r="H261" s="248"/>
      <c r="I261" s="247"/>
      <c r="J261" s="240" t="s">
        <v>654</v>
      </c>
      <c r="K261" s="241"/>
      <c r="L261" s="241"/>
      <c r="M261" s="241"/>
      <c r="N261" s="241"/>
      <c r="O261" s="241"/>
      <c r="P261" s="241"/>
      <c r="Q261" s="241"/>
      <c r="R261" s="241"/>
      <c r="S261" s="241"/>
      <c r="T261" s="242"/>
    </row>
    <row r="262" spans="2:39" s="3" customFormat="1" ht="70.150000000000006" customHeight="1" x14ac:dyDescent="0.2">
      <c r="B262" s="246" t="s">
        <v>761</v>
      </c>
      <c r="C262" s="247"/>
      <c r="D262" s="246"/>
      <c r="E262" s="247"/>
      <c r="F262" s="246" t="s">
        <v>619</v>
      </c>
      <c r="G262" s="248"/>
      <c r="H262" s="248"/>
      <c r="I262" s="247"/>
      <c r="J262" s="240" t="s">
        <v>814</v>
      </c>
      <c r="K262" s="241"/>
      <c r="L262" s="241"/>
      <c r="M262" s="241"/>
      <c r="N262" s="241"/>
      <c r="O262" s="241"/>
      <c r="P262" s="241"/>
      <c r="Q262" s="241"/>
      <c r="R262" s="241"/>
      <c r="S262" s="241"/>
      <c r="T262" s="242"/>
    </row>
    <row r="263" spans="2:39" s="3" customFormat="1" ht="15" customHeight="1" x14ac:dyDescent="0.2">
      <c r="B263" s="270"/>
      <c r="C263" s="381"/>
      <c r="D263" s="381"/>
      <c r="E263" s="381"/>
      <c r="F263" s="381"/>
      <c r="G263" s="381"/>
      <c r="H263" s="381"/>
      <c r="I263" s="381"/>
      <c r="J263" s="381"/>
      <c r="K263" s="381"/>
      <c r="L263" s="381"/>
      <c r="M263" s="381"/>
      <c r="N263" s="381"/>
      <c r="O263" s="381"/>
      <c r="P263" s="381"/>
      <c r="Q263" s="381"/>
      <c r="R263" s="381"/>
      <c r="S263" s="381"/>
      <c r="T263" s="271"/>
    </row>
    <row r="264" spans="2:39" s="3" customFormat="1" ht="22.5" customHeight="1" x14ac:dyDescent="0.2">
      <c r="B264" s="623" t="s">
        <v>102</v>
      </c>
      <c r="C264" s="624"/>
      <c r="D264" s="624"/>
      <c r="E264" s="624"/>
      <c r="F264" s="624"/>
      <c r="G264" s="624"/>
      <c r="H264" s="624"/>
      <c r="I264" s="624"/>
      <c r="J264" s="624"/>
      <c r="K264" s="624"/>
      <c r="L264" s="624"/>
      <c r="M264" s="624"/>
      <c r="N264" s="624"/>
      <c r="O264" s="624"/>
      <c r="P264" s="624"/>
      <c r="Q264" s="624"/>
      <c r="R264" s="624"/>
      <c r="S264" s="624"/>
      <c r="T264" s="625"/>
    </row>
    <row r="265" spans="2:39" s="3" customFormat="1" ht="30.4" customHeight="1" x14ac:dyDescent="0.2">
      <c r="B265" s="505" t="s">
        <v>87</v>
      </c>
      <c r="C265" s="563" t="s">
        <v>615</v>
      </c>
      <c r="D265" s="630"/>
      <c r="E265" s="630"/>
      <c r="F265" s="630"/>
      <c r="G265" s="630"/>
      <c r="H265" s="630"/>
      <c r="I265" s="630"/>
      <c r="J265" s="630"/>
      <c r="K265" s="630"/>
      <c r="L265" s="630"/>
      <c r="M265" s="630"/>
      <c r="N265" s="630"/>
      <c r="O265" s="630"/>
      <c r="P265" s="630"/>
      <c r="Q265" s="630"/>
      <c r="R265" s="630"/>
      <c r="S265" s="630"/>
      <c r="T265" s="631"/>
    </row>
    <row r="266" spans="2:39" s="3" customFormat="1" ht="22.5" customHeight="1" x14ac:dyDescent="0.2">
      <c r="B266" s="506"/>
      <c r="C266" s="324" t="s">
        <v>117</v>
      </c>
      <c r="D266" s="325"/>
      <c r="E266" s="325"/>
      <c r="F266" s="325"/>
      <c r="G266" s="325"/>
      <c r="H266" s="325"/>
      <c r="I266" s="325"/>
      <c r="J266" s="325"/>
      <c r="K266" s="325"/>
      <c r="L266" s="326"/>
      <c r="M266" s="324"/>
      <c r="N266" s="325"/>
      <c r="O266" s="325"/>
      <c r="P266" s="325"/>
      <c r="Q266" s="325"/>
      <c r="R266" s="325"/>
      <c r="S266" s="325"/>
      <c r="T266" s="326"/>
    </row>
    <row r="267" spans="2:39" s="3" customFormat="1" ht="22.5" customHeight="1" x14ac:dyDescent="0.2">
      <c r="B267" s="506"/>
      <c r="C267" s="278" t="s">
        <v>74</v>
      </c>
      <c r="D267" s="278"/>
      <c r="E267" s="278"/>
      <c r="F267" s="278" t="s">
        <v>443</v>
      </c>
      <c r="G267" s="278"/>
      <c r="H267" s="278" t="s">
        <v>64</v>
      </c>
      <c r="I267" s="278"/>
      <c r="J267" s="278" t="s">
        <v>88</v>
      </c>
      <c r="K267" s="278"/>
      <c r="L267" s="278"/>
      <c r="M267" s="255"/>
      <c r="N267" s="256"/>
      <c r="O267" s="256"/>
      <c r="P267" s="256"/>
      <c r="Q267" s="256"/>
      <c r="R267" s="256"/>
      <c r="S267" s="256"/>
      <c r="T267" s="257"/>
    </row>
    <row r="268" spans="2:39" s="3" customFormat="1" ht="22.15" customHeight="1" x14ac:dyDescent="0.2">
      <c r="B268" s="506"/>
      <c r="C268" s="270" t="s">
        <v>74</v>
      </c>
      <c r="D268" s="381"/>
      <c r="E268" s="271"/>
      <c r="F268" s="270" t="s">
        <v>443</v>
      </c>
      <c r="G268" s="271"/>
      <c r="H268" s="270" t="s">
        <v>64</v>
      </c>
      <c r="I268" s="271"/>
      <c r="J268" s="270" t="s">
        <v>88</v>
      </c>
      <c r="K268" s="381"/>
      <c r="L268" s="271"/>
      <c r="M268" s="284"/>
      <c r="N268" s="285"/>
      <c r="O268" s="285"/>
      <c r="P268" s="285"/>
      <c r="Q268" s="285"/>
      <c r="R268" s="285"/>
      <c r="S268" s="285"/>
      <c r="T268" s="286"/>
      <c r="V268" s="68"/>
      <c r="W268" s="68"/>
      <c r="X268" s="68"/>
      <c r="Y268" s="68"/>
      <c r="Z268" s="68"/>
      <c r="AA268" s="68"/>
      <c r="AB268" s="68"/>
      <c r="AC268" s="68"/>
      <c r="AD268" s="68"/>
      <c r="AE268" s="68"/>
      <c r="AF268" s="68"/>
      <c r="AG268" s="68"/>
      <c r="AH268" s="68"/>
      <c r="AI268" s="68"/>
      <c r="AJ268" s="68"/>
      <c r="AK268" s="68"/>
      <c r="AL268" s="68"/>
      <c r="AM268" s="68"/>
    </row>
    <row r="269" spans="2:39" s="3" customFormat="1" ht="14.25" x14ac:dyDescent="0.2">
      <c r="B269" s="506"/>
      <c r="C269" s="235" t="s">
        <v>76</v>
      </c>
      <c r="D269" s="235"/>
      <c r="E269" s="235"/>
      <c r="F269" s="507">
        <f>+H272</f>
        <v>1</v>
      </c>
      <c r="G269" s="507"/>
      <c r="H269" s="507">
        <v>1</v>
      </c>
      <c r="I269" s="507"/>
      <c r="J269" s="507">
        <f>+F269</f>
        <v>1</v>
      </c>
      <c r="K269" s="507"/>
      <c r="L269" s="507"/>
      <c r="M269" s="284"/>
      <c r="N269" s="285"/>
      <c r="O269" s="285"/>
      <c r="P269" s="285"/>
      <c r="Q269" s="285"/>
      <c r="R269" s="285"/>
      <c r="S269" s="285"/>
      <c r="T269" s="286"/>
      <c r="V269" s="68"/>
      <c r="W269" s="68"/>
      <c r="X269" s="68"/>
      <c r="Y269" s="68"/>
      <c r="Z269" s="68"/>
      <c r="AA269" s="68"/>
      <c r="AB269" s="68"/>
      <c r="AC269" s="68"/>
      <c r="AD269" s="68"/>
      <c r="AE269" s="68"/>
      <c r="AF269" s="68"/>
      <c r="AG269" s="68"/>
      <c r="AH269" s="68"/>
      <c r="AI269" s="68"/>
      <c r="AJ269" s="68"/>
      <c r="AK269" s="68"/>
      <c r="AL269" s="68"/>
      <c r="AM269" s="68"/>
    </row>
    <row r="270" spans="2:39" s="3" customFormat="1" ht="14.25" customHeight="1" x14ac:dyDescent="0.2">
      <c r="B270" s="506"/>
      <c r="C270" s="146"/>
      <c r="D270" s="146"/>
      <c r="E270" s="146"/>
      <c r="F270" s="145"/>
      <c r="G270" s="145"/>
      <c r="H270" s="145"/>
      <c r="I270" s="145"/>
      <c r="J270" s="145"/>
      <c r="K270" s="145"/>
      <c r="L270" s="145"/>
      <c r="M270" s="284"/>
      <c r="N270" s="285"/>
      <c r="O270" s="285"/>
      <c r="P270" s="285"/>
      <c r="Q270" s="285"/>
      <c r="R270" s="285"/>
      <c r="S270" s="285"/>
      <c r="T270" s="286"/>
    </row>
    <row r="271" spans="2:39" ht="30" x14ac:dyDescent="0.2">
      <c r="B271" s="506"/>
      <c r="C271" s="278" t="s">
        <v>77</v>
      </c>
      <c r="D271" s="278"/>
      <c r="E271" s="270" t="s">
        <v>66</v>
      </c>
      <c r="F271" s="271"/>
      <c r="G271" s="144" t="s">
        <v>78</v>
      </c>
      <c r="H271" s="610" t="s">
        <v>81</v>
      </c>
      <c r="I271" s="626"/>
      <c r="J271" s="626"/>
      <c r="K271" s="626"/>
      <c r="L271" s="611"/>
      <c r="M271" s="284"/>
      <c r="N271" s="285"/>
      <c r="O271" s="285"/>
      <c r="P271" s="285"/>
      <c r="Q271" s="285"/>
      <c r="R271" s="285"/>
      <c r="S271" s="285"/>
      <c r="T271" s="286"/>
    </row>
    <row r="272" spans="2:39" ht="27.75" customHeight="1" x14ac:dyDescent="0.2">
      <c r="B272" s="506"/>
      <c r="C272" s="337">
        <f>I151</f>
        <v>42684</v>
      </c>
      <c r="D272" s="337"/>
      <c r="E272" s="279">
        <f>J151</f>
        <v>43895</v>
      </c>
      <c r="F272" s="280"/>
      <c r="G272" s="17">
        <f>+K151</f>
        <v>0</v>
      </c>
      <c r="H272" s="627">
        <v>1</v>
      </c>
      <c r="I272" s="628"/>
      <c r="J272" s="628"/>
      <c r="K272" s="628"/>
      <c r="L272" s="629"/>
      <c r="M272" s="284"/>
      <c r="N272" s="285"/>
      <c r="O272" s="285"/>
      <c r="P272" s="285"/>
      <c r="Q272" s="285"/>
      <c r="R272" s="285"/>
      <c r="S272" s="285"/>
      <c r="T272" s="286"/>
    </row>
    <row r="273" spans="2:23" ht="14.1" customHeight="1" x14ac:dyDescent="0.2">
      <c r="B273" s="506"/>
      <c r="C273" s="270" t="s">
        <v>82</v>
      </c>
      <c r="D273" s="381"/>
      <c r="E273" s="381"/>
      <c r="F273" s="381"/>
      <c r="G273" s="381"/>
      <c r="H273" s="381"/>
      <c r="I273" s="381"/>
      <c r="J273" s="381"/>
      <c r="K273" s="381"/>
      <c r="L273" s="271"/>
      <c r="M273" s="258"/>
      <c r="N273" s="259"/>
      <c r="O273" s="259"/>
      <c r="P273" s="259"/>
      <c r="Q273" s="259"/>
      <c r="R273" s="259"/>
      <c r="S273" s="259"/>
      <c r="T273" s="260"/>
    </row>
    <row r="274" spans="2:23" s="3" customFormat="1" ht="15" customHeight="1" x14ac:dyDescent="0.2">
      <c r="B274" s="506"/>
      <c r="C274" s="270" t="s">
        <v>96</v>
      </c>
      <c r="D274" s="381"/>
      <c r="E274" s="381"/>
      <c r="F274" s="381"/>
      <c r="G274" s="271"/>
      <c r="H274" s="278" t="s">
        <v>103</v>
      </c>
      <c r="I274" s="278"/>
      <c r="J274" s="278" t="s">
        <v>98</v>
      </c>
      <c r="K274" s="278"/>
      <c r="L274" s="143" t="s">
        <v>373</v>
      </c>
      <c r="M274" s="558" t="s">
        <v>99</v>
      </c>
      <c r="N274" s="559"/>
      <c r="O274" s="559"/>
      <c r="P274" s="559"/>
      <c r="Q274" s="559"/>
      <c r="R274" s="559"/>
      <c r="S274" s="559"/>
      <c r="T274" s="560"/>
    </row>
    <row r="275" spans="2:23" ht="15" x14ac:dyDescent="0.2">
      <c r="B275" s="506"/>
      <c r="C275" s="270" t="s">
        <v>101</v>
      </c>
      <c r="D275" s="381"/>
      <c r="E275" s="381"/>
      <c r="F275" s="381"/>
      <c r="G275" s="271"/>
      <c r="H275" s="278" t="s">
        <v>101</v>
      </c>
      <c r="I275" s="278"/>
      <c r="J275" s="557" t="s">
        <v>101</v>
      </c>
      <c r="K275" s="557"/>
      <c r="L275" s="144" t="s">
        <v>101</v>
      </c>
      <c r="M275" s="292"/>
      <c r="N275" s="293"/>
      <c r="O275" s="293"/>
      <c r="P275" s="293"/>
      <c r="Q275" s="293"/>
      <c r="R275" s="293"/>
      <c r="S275" s="293"/>
      <c r="T275" s="294"/>
    </row>
    <row r="276" spans="2:23" ht="24" customHeight="1" x14ac:dyDescent="0.2">
      <c r="B276" s="506"/>
      <c r="C276" s="278" t="s">
        <v>83</v>
      </c>
      <c r="D276" s="278"/>
      <c r="E276" s="278"/>
      <c r="F276" s="278"/>
      <c r="G276" s="278" t="s">
        <v>46</v>
      </c>
      <c r="H276" s="278"/>
      <c r="I276" s="278"/>
      <c r="J276" s="278"/>
      <c r="K276" s="619" t="s">
        <v>737</v>
      </c>
      <c r="L276" s="619"/>
      <c r="M276" s="619"/>
      <c r="N276" s="619"/>
      <c r="O276" s="619"/>
      <c r="P276" s="619"/>
      <c r="Q276" s="619"/>
      <c r="R276" s="619"/>
      <c r="S276" s="619"/>
      <c r="T276" s="620"/>
    </row>
    <row r="277" spans="2:23" ht="23.45" customHeight="1" x14ac:dyDescent="0.2">
      <c r="B277" s="506"/>
      <c r="C277" s="278" t="s">
        <v>85</v>
      </c>
      <c r="D277" s="278"/>
      <c r="E277" s="278" t="s">
        <v>444</v>
      </c>
      <c r="F277" s="278"/>
      <c r="G277" s="278"/>
      <c r="H277" s="278"/>
      <c r="I277" s="278"/>
      <c r="J277" s="278"/>
      <c r="K277" s="621"/>
      <c r="L277" s="621"/>
      <c r="M277" s="621"/>
      <c r="N277" s="621"/>
      <c r="O277" s="621"/>
      <c r="P277" s="621"/>
      <c r="Q277" s="621"/>
      <c r="R277" s="621"/>
      <c r="S277" s="621"/>
      <c r="T277" s="622"/>
    </row>
    <row r="278" spans="2:23" ht="27.75" customHeight="1" x14ac:dyDescent="0.2">
      <c r="B278" s="270"/>
      <c r="C278" s="381"/>
      <c r="D278" s="381"/>
      <c r="E278" s="381"/>
      <c r="F278" s="381"/>
      <c r="G278" s="381"/>
      <c r="H278" s="381"/>
      <c r="I278" s="381"/>
      <c r="J278" s="381"/>
      <c r="K278" s="381"/>
      <c r="L278" s="381"/>
      <c r="M278" s="381"/>
      <c r="N278" s="381"/>
      <c r="O278" s="381"/>
      <c r="P278" s="381"/>
      <c r="Q278" s="381"/>
      <c r="R278" s="381"/>
      <c r="S278" s="381"/>
      <c r="T278" s="271"/>
    </row>
    <row r="279" spans="2:23" ht="27" customHeight="1" x14ac:dyDescent="0.2">
      <c r="B279" s="505" t="s">
        <v>89</v>
      </c>
      <c r="C279" s="562" t="s">
        <v>507</v>
      </c>
      <c r="D279" s="563"/>
      <c r="E279" s="563"/>
      <c r="F279" s="563"/>
      <c r="G279" s="563"/>
      <c r="H279" s="563"/>
      <c r="I279" s="563"/>
      <c r="J279" s="563"/>
      <c r="K279" s="563"/>
      <c r="L279" s="563"/>
      <c r="M279" s="563"/>
      <c r="N279" s="563"/>
      <c r="O279" s="563"/>
      <c r="P279" s="563"/>
      <c r="Q279" s="563"/>
      <c r="R279" s="563"/>
      <c r="S279" s="563"/>
      <c r="T279" s="564"/>
    </row>
    <row r="280" spans="2:23" ht="22.15" customHeight="1" x14ac:dyDescent="0.2">
      <c r="B280" s="506"/>
      <c r="C280" s="324" t="s">
        <v>117</v>
      </c>
      <c r="D280" s="325"/>
      <c r="E280" s="325"/>
      <c r="F280" s="325"/>
      <c r="G280" s="325"/>
      <c r="H280" s="325"/>
      <c r="I280" s="325"/>
      <c r="J280" s="325"/>
      <c r="K280" s="325"/>
      <c r="L280" s="326"/>
      <c r="M280" s="324"/>
      <c r="N280" s="325"/>
      <c r="O280" s="325"/>
      <c r="P280" s="325"/>
      <c r="Q280" s="325"/>
      <c r="R280" s="325"/>
      <c r="S280" s="325"/>
      <c r="T280" s="326"/>
    </row>
    <row r="281" spans="2:23" ht="27.75" customHeight="1" x14ac:dyDescent="0.2">
      <c r="B281" s="506"/>
      <c r="C281" s="278" t="s">
        <v>74</v>
      </c>
      <c r="D281" s="278"/>
      <c r="E281" s="278"/>
      <c r="F281" s="278" t="s">
        <v>443</v>
      </c>
      <c r="G281" s="278"/>
      <c r="H281" s="278" t="s">
        <v>64</v>
      </c>
      <c r="I281" s="278"/>
      <c r="J281" s="278" t="s">
        <v>75</v>
      </c>
      <c r="K281" s="278"/>
      <c r="L281" s="278"/>
      <c r="M281" s="255"/>
      <c r="N281" s="256"/>
      <c r="O281" s="256"/>
      <c r="P281" s="256"/>
      <c r="Q281" s="256"/>
      <c r="R281" s="256"/>
      <c r="S281" s="256"/>
      <c r="T281" s="257"/>
    </row>
    <row r="282" spans="2:23" ht="21.6" customHeight="1" x14ac:dyDescent="0.2">
      <c r="B282" s="506"/>
      <c r="C282" s="235" t="s">
        <v>76</v>
      </c>
      <c r="D282" s="235"/>
      <c r="E282" s="235"/>
      <c r="F282" s="507">
        <v>1</v>
      </c>
      <c r="G282" s="507"/>
      <c r="H282" s="507">
        <v>1</v>
      </c>
      <c r="I282" s="507"/>
      <c r="J282" s="282">
        <f>F282-H282</f>
        <v>0</v>
      </c>
      <c r="K282" s="282"/>
      <c r="L282" s="282"/>
      <c r="M282" s="258"/>
      <c r="N282" s="259"/>
      <c r="O282" s="259"/>
      <c r="P282" s="259"/>
      <c r="Q282" s="259"/>
      <c r="R282" s="259"/>
      <c r="S282" s="259"/>
      <c r="T282" s="260"/>
    </row>
    <row r="283" spans="2:23" ht="24" customHeight="1" x14ac:dyDescent="0.2">
      <c r="B283" s="506"/>
      <c r="C283" s="357" t="s">
        <v>83</v>
      </c>
      <c r="D283" s="357"/>
      <c r="E283" s="357"/>
      <c r="F283" s="357"/>
      <c r="G283" s="357" t="s">
        <v>46</v>
      </c>
      <c r="H283" s="357"/>
      <c r="I283" s="357"/>
      <c r="J283" s="357"/>
      <c r="K283" s="351" t="s">
        <v>737</v>
      </c>
      <c r="L283" s="352"/>
      <c r="M283" s="352"/>
      <c r="N283" s="352"/>
      <c r="O283" s="352"/>
      <c r="P283" s="352"/>
      <c r="Q283" s="352"/>
      <c r="R283" s="352"/>
      <c r="S283" s="352"/>
      <c r="T283" s="353"/>
    </row>
    <row r="284" spans="2:23" ht="24.4" customHeight="1" x14ac:dyDescent="0.2">
      <c r="B284" s="506"/>
      <c r="C284" s="357" t="s">
        <v>85</v>
      </c>
      <c r="D284" s="357"/>
      <c r="E284" s="357" t="s">
        <v>444</v>
      </c>
      <c r="F284" s="357"/>
      <c r="G284" s="357"/>
      <c r="H284" s="357"/>
      <c r="I284" s="357"/>
      <c r="J284" s="357"/>
      <c r="K284" s="354"/>
      <c r="L284" s="355"/>
      <c r="M284" s="355"/>
      <c r="N284" s="355"/>
      <c r="O284" s="355"/>
      <c r="P284" s="355"/>
      <c r="Q284" s="355"/>
      <c r="R284" s="355"/>
      <c r="S284" s="355"/>
      <c r="T284" s="356"/>
    </row>
    <row r="285" spans="2:23" ht="27.75" customHeight="1" x14ac:dyDescent="0.2">
      <c r="B285" s="270"/>
      <c r="C285" s="381"/>
      <c r="D285" s="381"/>
      <c r="E285" s="381"/>
      <c r="F285" s="381"/>
      <c r="G285" s="381"/>
      <c r="H285" s="381"/>
      <c r="I285" s="381"/>
      <c r="J285" s="381"/>
      <c r="K285" s="381"/>
      <c r="L285" s="381"/>
      <c r="M285" s="381"/>
      <c r="N285" s="381"/>
      <c r="O285" s="381"/>
      <c r="P285" s="381"/>
      <c r="Q285" s="381"/>
      <c r="R285" s="381"/>
      <c r="S285" s="381"/>
      <c r="T285" s="271"/>
    </row>
    <row r="286" spans="2:23" ht="25.9" customHeight="1" x14ac:dyDescent="0.2">
      <c r="B286" s="295" t="s">
        <v>104</v>
      </c>
      <c r="C286" s="296"/>
      <c r="D286" s="296"/>
      <c r="E286" s="296"/>
      <c r="F286" s="296"/>
      <c r="G286" s="296"/>
      <c r="H286" s="296"/>
      <c r="I286" s="296"/>
      <c r="J286" s="296"/>
      <c r="K286" s="296"/>
      <c r="L286" s="296"/>
      <c r="M286" s="296"/>
      <c r="N286" s="296"/>
      <c r="O286" s="296"/>
      <c r="P286" s="296"/>
      <c r="Q286" s="296"/>
      <c r="R286" s="296"/>
      <c r="S286" s="296"/>
      <c r="T286" s="297"/>
    </row>
    <row r="287" spans="2:23" ht="23.45" customHeight="1" x14ac:dyDescent="0.2">
      <c r="B287" s="407" t="s">
        <v>48</v>
      </c>
      <c r="C287" s="408"/>
      <c r="D287" s="408"/>
      <c r="E287" s="408"/>
      <c r="F287" s="409"/>
      <c r="G287" s="419" t="s">
        <v>105</v>
      </c>
      <c r="H287" s="419"/>
      <c r="I287" s="419"/>
      <c r="J287" s="419"/>
      <c r="K287" s="419"/>
      <c r="L287" s="419"/>
      <c r="M287" s="419"/>
      <c r="N287" s="419"/>
      <c r="O287" s="419"/>
      <c r="P287" s="419"/>
      <c r="Q287" s="419"/>
      <c r="R287" s="419"/>
      <c r="S287" s="407" t="s">
        <v>106</v>
      </c>
      <c r="T287" s="409"/>
    </row>
    <row r="288" spans="2:23" ht="206.45" customHeight="1" x14ac:dyDescent="0.2">
      <c r="B288" s="278" t="s">
        <v>435</v>
      </c>
      <c r="C288" s="278"/>
      <c r="D288" s="278"/>
      <c r="E288" s="278"/>
      <c r="F288" s="278"/>
      <c r="G288" s="235" t="s">
        <v>1055</v>
      </c>
      <c r="H288" s="235"/>
      <c r="I288" s="235"/>
      <c r="J288" s="235"/>
      <c r="K288" s="235"/>
      <c r="L288" s="235"/>
      <c r="M288" s="235"/>
      <c r="N288" s="235"/>
      <c r="O288" s="235"/>
      <c r="P288" s="235"/>
      <c r="Q288" s="235"/>
      <c r="R288" s="235"/>
      <c r="S288" s="292" t="s">
        <v>646</v>
      </c>
      <c r="T288" s="294"/>
      <c r="V288" s="504"/>
      <c r="W288" s="504"/>
    </row>
    <row r="289" spans="1:24" ht="110.45" customHeight="1" x14ac:dyDescent="0.2">
      <c r="B289" s="278" t="s">
        <v>603</v>
      </c>
      <c r="C289" s="278"/>
      <c r="D289" s="278"/>
      <c r="E289" s="278"/>
      <c r="F289" s="278"/>
      <c r="G289" s="410" t="s">
        <v>1056</v>
      </c>
      <c r="H289" s="411"/>
      <c r="I289" s="411"/>
      <c r="J289" s="411"/>
      <c r="K289" s="411"/>
      <c r="L289" s="411"/>
      <c r="M289" s="411"/>
      <c r="N289" s="411"/>
      <c r="O289" s="411"/>
      <c r="P289" s="411"/>
      <c r="Q289" s="411"/>
      <c r="R289" s="412"/>
      <c r="S289" s="292" t="s">
        <v>572</v>
      </c>
      <c r="T289" s="294"/>
    </row>
    <row r="290" spans="1:24" ht="37.9" customHeight="1" x14ac:dyDescent="0.2">
      <c r="B290" s="278" t="s">
        <v>647</v>
      </c>
      <c r="C290" s="278"/>
      <c r="D290" s="278"/>
      <c r="E290" s="278"/>
      <c r="F290" s="278"/>
      <c r="G290" s="410" t="s">
        <v>1061</v>
      </c>
      <c r="H290" s="411"/>
      <c r="I290" s="411"/>
      <c r="J290" s="411"/>
      <c r="K290" s="411"/>
      <c r="L290" s="411"/>
      <c r="M290" s="411"/>
      <c r="N290" s="411"/>
      <c r="O290" s="411"/>
      <c r="P290" s="411"/>
      <c r="Q290" s="411"/>
      <c r="R290" s="412"/>
      <c r="S290" s="292"/>
      <c r="T290" s="294"/>
    </row>
    <row r="291" spans="1:24" ht="40.15" customHeight="1" x14ac:dyDescent="0.2">
      <c r="B291" s="565" t="s">
        <v>574</v>
      </c>
      <c r="C291" s="565"/>
      <c r="D291" s="565"/>
      <c r="E291" s="565"/>
      <c r="F291" s="565"/>
      <c r="G291" s="566" t="s">
        <v>1062</v>
      </c>
      <c r="H291" s="567"/>
      <c r="I291" s="567"/>
      <c r="J291" s="567"/>
      <c r="K291" s="567"/>
      <c r="L291" s="567"/>
      <c r="M291" s="567"/>
      <c r="N291" s="567"/>
      <c r="O291" s="567"/>
      <c r="P291" s="567"/>
      <c r="Q291" s="567"/>
      <c r="R291" s="568"/>
      <c r="S291" s="292"/>
      <c r="T291" s="294"/>
    </row>
    <row r="292" spans="1:24" ht="26.25" customHeight="1" x14ac:dyDescent="0.2">
      <c r="B292" s="295" t="s">
        <v>594</v>
      </c>
      <c r="C292" s="296"/>
      <c r="D292" s="296"/>
      <c r="E292" s="296"/>
      <c r="F292" s="296"/>
      <c r="G292" s="296"/>
      <c r="H292" s="296"/>
      <c r="I292" s="296"/>
      <c r="J292" s="296"/>
      <c r="K292" s="296"/>
      <c r="L292" s="296"/>
      <c r="M292" s="296"/>
      <c r="N292" s="296"/>
      <c r="O292" s="296"/>
      <c r="P292" s="296"/>
      <c r="Q292" s="296"/>
      <c r="R292" s="296"/>
      <c r="S292" s="296"/>
      <c r="T292" s="297"/>
    </row>
    <row r="293" spans="1:24" ht="23.25" customHeight="1" x14ac:dyDescent="0.2">
      <c r="B293" s="572" t="s">
        <v>48</v>
      </c>
      <c r="C293" s="573"/>
      <c r="D293" s="573"/>
      <c r="E293" s="573"/>
      <c r="F293" s="574"/>
      <c r="G293" s="407" t="s">
        <v>105</v>
      </c>
      <c r="H293" s="408"/>
      <c r="I293" s="408"/>
      <c r="J293" s="408"/>
      <c r="K293" s="408"/>
      <c r="L293" s="408"/>
      <c r="M293" s="408"/>
      <c r="N293" s="408"/>
      <c r="O293" s="408"/>
      <c r="P293" s="408"/>
      <c r="Q293" s="408"/>
      <c r="R293" s="409"/>
      <c r="S293" s="407" t="s">
        <v>106</v>
      </c>
      <c r="T293" s="409"/>
    </row>
    <row r="294" spans="1:24" ht="243" customHeight="1" x14ac:dyDescent="0.2">
      <c r="B294" s="264" t="s">
        <v>826</v>
      </c>
      <c r="C294" s="265"/>
      <c r="D294" s="265"/>
      <c r="E294" s="265"/>
      <c r="F294" s="266"/>
      <c r="G294" s="261" t="s">
        <v>894</v>
      </c>
      <c r="H294" s="262"/>
      <c r="I294" s="262"/>
      <c r="J294" s="262"/>
      <c r="K294" s="262"/>
      <c r="L294" s="262"/>
      <c r="M294" s="262"/>
      <c r="N294" s="262"/>
      <c r="O294" s="262"/>
      <c r="P294" s="262"/>
      <c r="Q294" s="262"/>
      <c r="R294" s="263"/>
      <c r="S294" s="255" t="s">
        <v>645</v>
      </c>
      <c r="T294" s="257"/>
    </row>
    <row r="295" spans="1:24" ht="409.15" customHeight="1" x14ac:dyDescent="0.2">
      <c r="B295" s="249" t="s">
        <v>898</v>
      </c>
      <c r="C295" s="250"/>
      <c r="D295" s="250"/>
      <c r="E295" s="250"/>
      <c r="F295" s="251"/>
      <c r="G295" s="255" t="s">
        <v>897</v>
      </c>
      <c r="H295" s="256"/>
      <c r="I295" s="256"/>
      <c r="J295" s="256"/>
      <c r="K295" s="256"/>
      <c r="L295" s="256"/>
      <c r="M295" s="256"/>
      <c r="N295" s="256"/>
      <c r="O295" s="256"/>
      <c r="P295" s="256"/>
      <c r="Q295" s="256"/>
      <c r="R295" s="257"/>
      <c r="S295" s="255" t="s">
        <v>895</v>
      </c>
      <c r="T295" s="257"/>
    </row>
    <row r="296" spans="1:24" ht="17.45" customHeight="1" x14ac:dyDescent="0.2">
      <c r="B296" s="252"/>
      <c r="C296" s="253"/>
      <c r="D296" s="253"/>
      <c r="E296" s="253"/>
      <c r="F296" s="254"/>
      <c r="G296" s="258"/>
      <c r="H296" s="259"/>
      <c r="I296" s="259"/>
      <c r="J296" s="259"/>
      <c r="K296" s="259"/>
      <c r="L296" s="259"/>
      <c r="M296" s="259"/>
      <c r="N296" s="259"/>
      <c r="O296" s="259"/>
      <c r="P296" s="259"/>
      <c r="Q296" s="259"/>
      <c r="R296" s="260"/>
      <c r="S296" s="258"/>
      <c r="T296" s="260"/>
    </row>
    <row r="297" spans="1:24" ht="157.9" customHeight="1" x14ac:dyDescent="0.2">
      <c r="B297" s="605" t="s">
        <v>899</v>
      </c>
      <c r="C297" s="606"/>
      <c r="D297" s="606"/>
      <c r="E297" s="606"/>
      <c r="F297" s="607"/>
      <c r="G297" s="410" t="s">
        <v>896</v>
      </c>
      <c r="H297" s="411"/>
      <c r="I297" s="411"/>
      <c r="J297" s="411"/>
      <c r="K297" s="411"/>
      <c r="L297" s="411"/>
      <c r="M297" s="411"/>
      <c r="N297" s="411"/>
      <c r="O297" s="411"/>
      <c r="P297" s="411"/>
      <c r="Q297" s="411"/>
      <c r="R297" s="412"/>
      <c r="S297" s="292" t="s">
        <v>763</v>
      </c>
      <c r="T297" s="294"/>
    </row>
    <row r="298" spans="1:24" ht="94.5" customHeight="1" x14ac:dyDescent="0.2">
      <c r="B298" s="572" t="s">
        <v>620</v>
      </c>
      <c r="C298" s="573"/>
      <c r="D298" s="573"/>
      <c r="E298" s="573"/>
      <c r="F298" s="574"/>
      <c r="G298" s="407" t="s">
        <v>105</v>
      </c>
      <c r="H298" s="408"/>
      <c r="I298" s="408"/>
      <c r="J298" s="408"/>
      <c r="K298" s="408"/>
      <c r="L298" s="408"/>
      <c r="M298" s="408"/>
      <c r="N298" s="408"/>
      <c r="O298" s="408"/>
      <c r="P298" s="408"/>
      <c r="Q298" s="408"/>
      <c r="R298" s="409"/>
      <c r="S298" s="407" t="s">
        <v>106</v>
      </c>
      <c r="T298" s="409"/>
    </row>
    <row r="299" spans="1:24" ht="225.6" customHeight="1" x14ac:dyDescent="0.2">
      <c r="B299" s="255"/>
      <c r="C299" s="256"/>
      <c r="D299" s="256"/>
      <c r="E299" s="256"/>
      <c r="F299" s="257"/>
      <c r="G299" s="569" t="s">
        <v>816</v>
      </c>
      <c r="H299" s="570"/>
      <c r="I299" s="570"/>
      <c r="J299" s="570"/>
      <c r="K299" s="570"/>
      <c r="L299" s="570"/>
      <c r="M299" s="570"/>
      <c r="N299" s="570"/>
      <c r="O299" s="570"/>
      <c r="P299" s="570"/>
      <c r="Q299" s="570"/>
      <c r="R299" s="571"/>
      <c r="S299" s="541"/>
      <c r="T299" s="542"/>
      <c r="W299" s="532"/>
      <c r="X299" s="532"/>
    </row>
    <row r="300" spans="1:24" ht="336.6" customHeight="1" x14ac:dyDescent="0.2">
      <c r="B300" s="284"/>
      <c r="C300" s="437"/>
      <c r="D300" s="437"/>
      <c r="E300" s="437"/>
      <c r="F300" s="286"/>
      <c r="G300" s="533" t="s">
        <v>779</v>
      </c>
      <c r="H300" s="534"/>
      <c r="I300" s="534"/>
      <c r="J300" s="534"/>
      <c r="K300" s="534"/>
      <c r="L300" s="534"/>
      <c r="M300" s="534"/>
      <c r="N300" s="534"/>
      <c r="O300" s="534"/>
      <c r="P300" s="534"/>
      <c r="Q300" s="534"/>
      <c r="R300" s="535"/>
      <c r="S300" s="543"/>
      <c r="T300" s="544"/>
      <c r="W300" s="532"/>
      <c r="X300" s="532"/>
    </row>
    <row r="301" spans="1:24" ht="244.15" customHeight="1" x14ac:dyDescent="0.2">
      <c r="A301" s="75"/>
      <c r="B301" s="284"/>
      <c r="C301" s="437"/>
      <c r="D301" s="437"/>
      <c r="E301" s="437"/>
      <c r="F301" s="286"/>
      <c r="G301" s="523" t="s">
        <v>780</v>
      </c>
      <c r="H301" s="524"/>
      <c r="I301" s="524"/>
      <c r="J301" s="524"/>
      <c r="K301" s="524"/>
      <c r="L301" s="524"/>
      <c r="M301" s="524"/>
      <c r="N301" s="524"/>
      <c r="O301" s="524"/>
      <c r="P301" s="524"/>
      <c r="Q301" s="524"/>
      <c r="R301" s="524"/>
      <c r="S301" s="543"/>
      <c r="T301" s="544"/>
      <c r="W301" s="532"/>
      <c r="X301" s="532"/>
    </row>
    <row r="302" spans="1:24" ht="244.15" customHeight="1" x14ac:dyDescent="0.2">
      <c r="B302" s="284"/>
      <c r="C302" s="437"/>
      <c r="D302" s="437"/>
      <c r="E302" s="437"/>
      <c r="F302" s="286"/>
      <c r="G302" s="523" t="s">
        <v>903</v>
      </c>
      <c r="H302" s="524"/>
      <c r="I302" s="524"/>
      <c r="J302" s="524"/>
      <c r="K302" s="524"/>
      <c r="L302" s="524"/>
      <c r="M302" s="524"/>
      <c r="N302" s="524"/>
      <c r="O302" s="524"/>
      <c r="P302" s="524"/>
      <c r="Q302" s="524"/>
      <c r="R302" s="524"/>
      <c r="S302" s="543"/>
      <c r="T302" s="544"/>
      <c r="W302" s="532"/>
      <c r="X302" s="532"/>
    </row>
    <row r="303" spans="1:24" ht="270" customHeight="1" x14ac:dyDescent="0.2">
      <c r="B303" s="284"/>
      <c r="C303" s="437"/>
      <c r="D303" s="437"/>
      <c r="E303" s="437"/>
      <c r="F303" s="286"/>
      <c r="G303" s="536" t="s">
        <v>781</v>
      </c>
      <c r="H303" s="537"/>
      <c r="I303" s="537"/>
      <c r="J303" s="537"/>
      <c r="K303" s="537"/>
      <c r="L303" s="537"/>
      <c r="M303" s="537"/>
      <c r="N303" s="537"/>
      <c r="O303" s="537"/>
      <c r="P303" s="537"/>
      <c r="Q303" s="537"/>
      <c r="R303" s="537"/>
      <c r="S303" s="543"/>
      <c r="T303" s="544"/>
      <c r="W303" s="532"/>
      <c r="X303" s="532"/>
    </row>
    <row r="304" spans="1:24" ht="232.15" customHeight="1" x14ac:dyDescent="0.2">
      <c r="B304" s="284"/>
      <c r="C304" s="437"/>
      <c r="D304" s="437"/>
      <c r="E304" s="437"/>
      <c r="F304" s="286"/>
      <c r="G304" s="523" t="s">
        <v>575</v>
      </c>
      <c r="H304" s="524"/>
      <c r="I304" s="524"/>
      <c r="J304" s="524"/>
      <c r="K304" s="524"/>
      <c r="L304" s="524"/>
      <c r="M304" s="524"/>
      <c r="N304" s="524"/>
      <c r="O304" s="524"/>
      <c r="P304" s="524"/>
      <c r="Q304" s="524"/>
      <c r="R304" s="524"/>
      <c r="S304" s="543"/>
      <c r="T304" s="544"/>
      <c r="W304" s="532"/>
      <c r="X304" s="532"/>
    </row>
    <row r="305" spans="2:24" ht="208.9" customHeight="1" x14ac:dyDescent="0.2">
      <c r="B305" s="284"/>
      <c r="C305" s="437"/>
      <c r="D305" s="437"/>
      <c r="E305" s="437"/>
      <c r="F305" s="286"/>
      <c r="G305" s="536" t="s">
        <v>782</v>
      </c>
      <c r="H305" s="537"/>
      <c r="I305" s="537"/>
      <c r="J305" s="537"/>
      <c r="K305" s="537"/>
      <c r="L305" s="537"/>
      <c r="M305" s="537"/>
      <c r="N305" s="537"/>
      <c r="O305" s="537"/>
      <c r="P305" s="537"/>
      <c r="Q305" s="537"/>
      <c r="R305" s="537"/>
      <c r="S305" s="543"/>
      <c r="T305" s="544"/>
      <c r="W305" s="532"/>
      <c r="X305" s="532"/>
    </row>
    <row r="306" spans="2:24" ht="210.6" customHeight="1" x14ac:dyDescent="0.2">
      <c r="B306" s="284"/>
      <c r="C306" s="437"/>
      <c r="D306" s="437"/>
      <c r="E306" s="437"/>
      <c r="F306" s="286"/>
      <c r="G306" s="523" t="s">
        <v>676</v>
      </c>
      <c r="H306" s="524"/>
      <c r="I306" s="524"/>
      <c r="J306" s="524"/>
      <c r="K306" s="524"/>
      <c r="L306" s="524"/>
      <c r="M306" s="524"/>
      <c r="N306" s="524"/>
      <c r="O306" s="524"/>
      <c r="P306" s="524"/>
      <c r="Q306" s="524"/>
      <c r="R306" s="525"/>
      <c r="S306" s="543"/>
      <c r="T306" s="544"/>
      <c r="W306" s="532"/>
      <c r="X306" s="532"/>
    </row>
    <row r="307" spans="2:24" ht="152.44999999999999" customHeight="1" x14ac:dyDescent="0.2">
      <c r="B307" s="284"/>
      <c r="C307" s="437"/>
      <c r="D307" s="437"/>
      <c r="E307" s="437"/>
      <c r="F307" s="286"/>
      <c r="G307" s="523" t="s">
        <v>783</v>
      </c>
      <c r="H307" s="524"/>
      <c r="I307" s="524"/>
      <c r="J307" s="524"/>
      <c r="K307" s="524"/>
      <c r="L307" s="524"/>
      <c r="M307" s="524"/>
      <c r="N307" s="524"/>
      <c r="O307" s="524"/>
      <c r="P307" s="524"/>
      <c r="Q307" s="524"/>
      <c r="R307" s="525"/>
      <c r="S307" s="543"/>
      <c r="T307" s="544"/>
      <c r="W307" s="532"/>
      <c r="X307" s="532"/>
    </row>
    <row r="308" spans="2:24" ht="142.9" customHeight="1" x14ac:dyDescent="0.2">
      <c r="B308" s="284"/>
      <c r="C308" s="437"/>
      <c r="D308" s="437"/>
      <c r="E308" s="437"/>
      <c r="F308" s="286"/>
      <c r="G308" s="523" t="s">
        <v>904</v>
      </c>
      <c r="H308" s="538"/>
      <c r="I308" s="538"/>
      <c r="J308" s="538"/>
      <c r="K308" s="538"/>
      <c r="L308" s="538"/>
      <c r="M308" s="538"/>
      <c r="N308" s="538"/>
      <c r="O308" s="538"/>
      <c r="P308" s="538"/>
      <c r="Q308" s="538"/>
      <c r="R308" s="539"/>
      <c r="S308" s="543"/>
      <c r="T308" s="544"/>
      <c r="W308" s="532"/>
      <c r="X308" s="532"/>
    </row>
    <row r="309" spans="2:24" ht="294" customHeight="1" x14ac:dyDescent="0.2">
      <c r="B309" s="284"/>
      <c r="C309" s="437"/>
      <c r="D309" s="437"/>
      <c r="E309" s="437"/>
      <c r="F309" s="286"/>
      <c r="G309" s="523" t="s">
        <v>905</v>
      </c>
      <c r="H309" s="524"/>
      <c r="I309" s="524"/>
      <c r="J309" s="524"/>
      <c r="K309" s="524"/>
      <c r="L309" s="524"/>
      <c r="M309" s="524"/>
      <c r="N309" s="524"/>
      <c r="O309" s="524"/>
      <c r="P309" s="524"/>
      <c r="Q309" s="524"/>
      <c r="R309" s="524"/>
      <c r="S309" s="543"/>
      <c r="T309" s="544"/>
      <c r="W309" s="532"/>
      <c r="X309" s="532"/>
    </row>
    <row r="310" spans="2:24" ht="408.6" customHeight="1" x14ac:dyDescent="0.2">
      <c r="B310" s="284"/>
      <c r="C310" s="437"/>
      <c r="D310" s="437"/>
      <c r="E310" s="437"/>
      <c r="F310" s="286"/>
      <c r="G310" s="517" t="s">
        <v>906</v>
      </c>
      <c r="H310" s="518"/>
      <c r="I310" s="518"/>
      <c r="J310" s="518"/>
      <c r="K310" s="518"/>
      <c r="L310" s="518"/>
      <c r="M310" s="518"/>
      <c r="N310" s="518"/>
      <c r="O310" s="518"/>
      <c r="P310" s="518"/>
      <c r="Q310" s="518"/>
      <c r="R310" s="519"/>
      <c r="S310" s="543"/>
      <c r="T310" s="544"/>
      <c r="W310" s="532"/>
      <c r="X310" s="532"/>
    </row>
    <row r="311" spans="2:24" ht="96" customHeight="1" x14ac:dyDescent="0.2">
      <c r="B311" s="284"/>
      <c r="C311" s="437"/>
      <c r="D311" s="437"/>
      <c r="E311" s="437"/>
      <c r="F311" s="286"/>
      <c r="G311" s="520"/>
      <c r="H311" s="521"/>
      <c r="I311" s="521"/>
      <c r="J311" s="521"/>
      <c r="K311" s="521"/>
      <c r="L311" s="521"/>
      <c r="M311" s="521"/>
      <c r="N311" s="521"/>
      <c r="O311" s="521"/>
      <c r="P311" s="521"/>
      <c r="Q311" s="521"/>
      <c r="R311" s="522"/>
      <c r="S311" s="543"/>
      <c r="T311" s="544"/>
      <c r="W311" s="532"/>
      <c r="X311" s="532"/>
    </row>
    <row r="312" spans="2:24" ht="207.6" customHeight="1" x14ac:dyDescent="0.2">
      <c r="B312" s="284"/>
      <c r="C312" s="437"/>
      <c r="D312" s="437"/>
      <c r="E312" s="437"/>
      <c r="F312" s="286"/>
      <c r="G312" s="523" t="s">
        <v>907</v>
      </c>
      <c r="H312" s="524"/>
      <c r="I312" s="524"/>
      <c r="J312" s="524"/>
      <c r="K312" s="524"/>
      <c r="L312" s="524"/>
      <c r="M312" s="524"/>
      <c r="N312" s="524"/>
      <c r="O312" s="524"/>
      <c r="P312" s="524"/>
      <c r="Q312" s="524"/>
      <c r="R312" s="524"/>
      <c r="S312" s="543"/>
      <c r="T312" s="544"/>
      <c r="W312" s="532"/>
      <c r="X312" s="532"/>
    </row>
    <row r="313" spans="2:24" ht="240" customHeight="1" x14ac:dyDescent="0.2">
      <c r="B313" s="284"/>
      <c r="C313" s="437"/>
      <c r="D313" s="437"/>
      <c r="E313" s="437"/>
      <c r="F313" s="286"/>
      <c r="G313" s="523" t="s">
        <v>908</v>
      </c>
      <c r="H313" s="524"/>
      <c r="I313" s="524"/>
      <c r="J313" s="524"/>
      <c r="K313" s="524"/>
      <c r="L313" s="524"/>
      <c r="M313" s="524"/>
      <c r="N313" s="524"/>
      <c r="O313" s="524"/>
      <c r="P313" s="524"/>
      <c r="Q313" s="524"/>
      <c r="R313" s="525"/>
      <c r="S313" s="543"/>
      <c r="T313" s="544"/>
      <c r="W313" s="532"/>
      <c r="X313" s="532"/>
    </row>
    <row r="314" spans="2:24" ht="287.45" customHeight="1" x14ac:dyDescent="0.2">
      <c r="B314" s="284"/>
      <c r="C314" s="437"/>
      <c r="D314" s="437"/>
      <c r="E314" s="437"/>
      <c r="F314" s="286"/>
      <c r="G314" s="523" t="s">
        <v>909</v>
      </c>
      <c r="H314" s="538"/>
      <c r="I314" s="538"/>
      <c r="J314" s="538"/>
      <c r="K314" s="538"/>
      <c r="L314" s="538"/>
      <c r="M314" s="538"/>
      <c r="N314" s="538"/>
      <c r="O314" s="538"/>
      <c r="P314" s="538"/>
      <c r="Q314" s="538"/>
      <c r="R314" s="539"/>
      <c r="S314" s="543"/>
      <c r="T314" s="544"/>
      <c r="W314" s="532"/>
      <c r="X314" s="532"/>
    </row>
    <row r="315" spans="2:24" ht="408.6" customHeight="1" x14ac:dyDescent="0.2">
      <c r="B315" s="284"/>
      <c r="C315" s="437"/>
      <c r="D315" s="437"/>
      <c r="E315" s="437"/>
      <c r="F315" s="286"/>
      <c r="G315" s="517" t="s">
        <v>910</v>
      </c>
      <c r="H315" s="518"/>
      <c r="I315" s="518"/>
      <c r="J315" s="518"/>
      <c r="K315" s="518"/>
      <c r="L315" s="518"/>
      <c r="M315" s="518"/>
      <c r="N315" s="518"/>
      <c r="O315" s="518"/>
      <c r="P315" s="518"/>
      <c r="Q315" s="518"/>
      <c r="R315" s="519"/>
      <c r="S315" s="543"/>
      <c r="T315" s="544"/>
      <c r="W315" s="532"/>
      <c r="X315" s="532"/>
    </row>
    <row r="316" spans="2:24" ht="106.15" customHeight="1" x14ac:dyDescent="0.2">
      <c r="B316" s="284"/>
      <c r="C316" s="437"/>
      <c r="D316" s="437"/>
      <c r="E316" s="437"/>
      <c r="F316" s="286"/>
      <c r="G316" s="520"/>
      <c r="H316" s="521"/>
      <c r="I316" s="521"/>
      <c r="J316" s="521"/>
      <c r="K316" s="521"/>
      <c r="L316" s="521"/>
      <c r="M316" s="521"/>
      <c r="N316" s="521"/>
      <c r="O316" s="521"/>
      <c r="P316" s="521"/>
      <c r="Q316" s="521"/>
      <c r="R316" s="522"/>
      <c r="S316" s="543"/>
      <c r="T316" s="544"/>
      <c r="W316" s="532"/>
      <c r="X316" s="532"/>
    </row>
    <row r="317" spans="2:24" ht="363.6" customHeight="1" x14ac:dyDescent="0.2">
      <c r="B317" s="284"/>
      <c r="C317" s="437"/>
      <c r="D317" s="437"/>
      <c r="E317" s="437"/>
      <c r="F317" s="286"/>
      <c r="G317" s="540" t="s">
        <v>784</v>
      </c>
      <c r="H317" s="575"/>
      <c r="I317" s="575"/>
      <c r="J317" s="575"/>
      <c r="K317" s="575"/>
      <c r="L317" s="575"/>
      <c r="M317" s="575"/>
      <c r="N317" s="575"/>
      <c r="O317" s="575"/>
      <c r="P317" s="575"/>
      <c r="Q317" s="575"/>
      <c r="R317" s="576"/>
      <c r="S317" s="543"/>
      <c r="T317" s="544"/>
      <c r="W317" s="532"/>
      <c r="X317" s="532"/>
    </row>
    <row r="318" spans="2:24" ht="201" customHeight="1" x14ac:dyDescent="0.2">
      <c r="B318" s="284"/>
      <c r="C318" s="437"/>
      <c r="D318" s="437"/>
      <c r="E318" s="437"/>
      <c r="F318" s="286"/>
      <c r="G318" s="523" t="s">
        <v>911</v>
      </c>
      <c r="H318" s="524"/>
      <c r="I318" s="524"/>
      <c r="J318" s="524"/>
      <c r="K318" s="524"/>
      <c r="L318" s="524"/>
      <c r="M318" s="524"/>
      <c r="N318" s="524"/>
      <c r="O318" s="524"/>
      <c r="P318" s="524"/>
      <c r="Q318" s="524"/>
      <c r="R318" s="524"/>
      <c r="S318" s="543"/>
      <c r="T318" s="544"/>
      <c r="W318" s="532"/>
      <c r="X318" s="532"/>
    </row>
    <row r="319" spans="2:24" ht="201" customHeight="1" x14ac:dyDescent="0.2">
      <c r="B319" s="284"/>
      <c r="C319" s="437"/>
      <c r="D319" s="437"/>
      <c r="E319" s="437"/>
      <c r="F319" s="286"/>
      <c r="G319" s="523" t="s">
        <v>785</v>
      </c>
      <c r="H319" s="524"/>
      <c r="I319" s="524"/>
      <c r="J319" s="524"/>
      <c r="K319" s="524"/>
      <c r="L319" s="524"/>
      <c r="M319" s="524"/>
      <c r="N319" s="524"/>
      <c r="O319" s="524"/>
      <c r="P319" s="524"/>
      <c r="Q319" s="524"/>
      <c r="R319" s="524"/>
      <c r="S319" s="543"/>
      <c r="T319" s="544"/>
      <c r="W319" s="532"/>
      <c r="X319" s="532"/>
    </row>
    <row r="320" spans="2:24" ht="223.15" customHeight="1" x14ac:dyDescent="0.2">
      <c r="B320" s="284"/>
      <c r="C320" s="437"/>
      <c r="D320" s="437"/>
      <c r="E320" s="437"/>
      <c r="F320" s="286"/>
      <c r="G320" s="523" t="s">
        <v>912</v>
      </c>
      <c r="H320" s="538"/>
      <c r="I320" s="538"/>
      <c r="J320" s="538"/>
      <c r="K320" s="538"/>
      <c r="L320" s="538"/>
      <c r="M320" s="538"/>
      <c r="N320" s="538"/>
      <c r="O320" s="538"/>
      <c r="P320" s="538"/>
      <c r="Q320" s="538"/>
      <c r="R320" s="539"/>
      <c r="S320" s="543"/>
      <c r="T320" s="544"/>
      <c r="W320" s="532"/>
      <c r="X320" s="532"/>
    </row>
    <row r="321" spans="2:24" ht="228.6" customHeight="1" x14ac:dyDescent="0.2">
      <c r="B321" s="284"/>
      <c r="C321" s="437"/>
      <c r="D321" s="437"/>
      <c r="E321" s="437"/>
      <c r="F321" s="286"/>
      <c r="G321" s="523" t="s">
        <v>677</v>
      </c>
      <c r="H321" s="538"/>
      <c r="I321" s="538"/>
      <c r="J321" s="538"/>
      <c r="K321" s="538"/>
      <c r="L321" s="538"/>
      <c r="M321" s="538"/>
      <c r="N321" s="538"/>
      <c r="O321" s="538"/>
      <c r="P321" s="538"/>
      <c r="Q321" s="538"/>
      <c r="R321" s="539"/>
      <c r="S321" s="543"/>
      <c r="T321" s="544"/>
      <c r="W321" s="532"/>
      <c r="X321" s="532"/>
    </row>
    <row r="322" spans="2:24" ht="396.6" customHeight="1" x14ac:dyDescent="0.2">
      <c r="B322" s="284"/>
      <c r="C322" s="437"/>
      <c r="D322" s="437"/>
      <c r="E322" s="437"/>
      <c r="F322" s="286"/>
      <c r="G322" s="517" t="s">
        <v>913</v>
      </c>
      <c r="H322" s="518"/>
      <c r="I322" s="518"/>
      <c r="J322" s="518"/>
      <c r="K322" s="518"/>
      <c r="L322" s="518"/>
      <c r="M322" s="518"/>
      <c r="N322" s="518"/>
      <c r="O322" s="518"/>
      <c r="P322" s="518"/>
      <c r="Q322" s="518"/>
      <c r="R322" s="519"/>
      <c r="S322" s="543"/>
      <c r="T322" s="544"/>
      <c r="W322" s="532"/>
      <c r="X322" s="532"/>
    </row>
    <row r="323" spans="2:24" ht="12" customHeight="1" x14ac:dyDescent="0.2">
      <c r="B323" s="284"/>
      <c r="C323" s="437"/>
      <c r="D323" s="437"/>
      <c r="E323" s="437"/>
      <c r="F323" s="286"/>
      <c r="G323" s="520"/>
      <c r="H323" s="521"/>
      <c r="I323" s="521"/>
      <c r="J323" s="521"/>
      <c r="K323" s="521"/>
      <c r="L323" s="521"/>
      <c r="M323" s="521"/>
      <c r="N323" s="521"/>
      <c r="O323" s="521"/>
      <c r="P323" s="521"/>
      <c r="Q323" s="521"/>
      <c r="R323" s="522"/>
      <c r="S323" s="543"/>
      <c r="T323" s="544"/>
      <c r="W323" s="532"/>
      <c r="X323" s="532"/>
    </row>
    <row r="324" spans="2:24" ht="219" customHeight="1" x14ac:dyDescent="0.2">
      <c r="B324" s="284"/>
      <c r="C324" s="437"/>
      <c r="D324" s="437"/>
      <c r="E324" s="437"/>
      <c r="F324" s="286"/>
      <c r="G324" s="523" t="s">
        <v>738</v>
      </c>
      <c r="H324" s="524"/>
      <c r="I324" s="524"/>
      <c r="J324" s="524"/>
      <c r="K324" s="524"/>
      <c r="L324" s="524"/>
      <c r="M324" s="524"/>
      <c r="N324" s="524"/>
      <c r="O324" s="524"/>
      <c r="P324" s="524"/>
      <c r="Q324" s="524"/>
      <c r="R324" s="525"/>
      <c r="S324" s="543"/>
      <c r="T324" s="544"/>
      <c r="W324" s="532"/>
      <c r="X324" s="532"/>
    </row>
    <row r="325" spans="2:24" ht="270" customHeight="1" x14ac:dyDescent="0.2">
      <c r="B325" s="284"/>
      <c r="C325" s="437"/>
      <c r="D325" s="437"/>
      <c r="E325" s="437"/>
      <c r="F325" s="286"/>
      <c r="G325" s="523" t="s">
        <v>914</v>
      </c>
      <c r="H325" s="524"/>
      <c r="I325" s="524"/>
      <c r="J325" s="524"/>
      <c r="K325" s="524"/>
      <c r="L325" s="524"/>
      <c r="M325" s="524"/>
      <c r="N325" s="524"/>
      <c r="O325" s="524"/>
      <c r="P325" s="524"/>
      <c r="Q325" s="524"/>
      <c r="R325" s="525"/>
      <c r="S325" s="543"/>
      <c r="T325" s="544"/>
      <c r="W325" s="532"/>
      <c r="X325" s="532"/>
    </row>
    <row r="326" spans="2:24" ht="156" customHeight="1" x14ac:dyDescent="0.2">
      <c r="B326" s="284"/>
      <c r="C326" s="437"/>
      <c r="D326" s="437"/>
      <c r="E326" s="437"/>
      <c r="F326" s="286"/>
      <c r="G326" s="540" t="s">
        <v>678</v>
      </c>
      <c r="H326" s="538"/>
      <c r="I326" s="538"/>
      <c r="J326" s="538"/>
      <c r="K326" s="538"/>
      <c r="L326" s="538"/>
      <c r="M326" s="538"/>
      <c r="N326" s="538"/>
      <c r="O326" s="538"/>
      <c r="P326" s="538"/>
      <c r="Q326" s="538"/>
      <c r="R326" s="539"/>
      <c r="S326" s="543"/>
      <c r="T326" s="544"/>
      <c r="W326" s="532"/>
      <c r="X326" s="532"/>
    </row>
    <row r="327" spans="2:24" ht="231" customHeight="1" x14ac:dyDescent="0.2">
      <c r="B327" s="284"/>
      <c r="C327" s="437"/>
      <c r="D327" s="437"/>
      <c r="E327" s="437"/>
      <c r="F327" s="286"/>
      <c r="G327" s="523" t="s">
        <v>786</v>
      </c>
      <c r="H327" s="524"/>
      <c r="I327" s="524"/>
      <c r="J327" s="524"/>
      <c r="K327" s="524"/>
      <c r="L327" s="524"/>
      <c r="M327" s="524"/>
      <c r="N327" s="524"/>
      <c r="O327" s="524"/>
      <c r="P327" s="524"/>
      <c r="Q327" s="524"/>
      <c r="R327" s="525"/>
      <c r="S327" s="543"/>
      <c r="T327" s="544"/>
      <c r="W327" s="532"/>
      <c r="X327" s="532"/>
    </row>
    <row r="328" spans="2:24" ht="297" customHeight="1" x14ac:dyDescent="0.2">
      <c r="B328" s="284"/>
      <c r="C328" s="437"/>
      <c r="D328" s="437"/>
      <c r="E328" s="437"/>
      <c r="F328" s="286"/>
      <c r="G328" s="523" t="s">
        <v>739</v>
      </c>
      <c r="H328" s="524"/>
      <c r="I328" s="524"/>
      <c r="J328" s="524"/>
      <c r="K328" s="524"/>
      <c r="L328" s="524"/>
      <c r="M328" s="524"/>
      <c r="N328" s="524"/>
      <c r="O328" s="524"/>
      <c r="P328" s="524"/>
      <c r="Q328" s="524"/>
      <c r="R328" s="525"/>
      <c r="S328" s="543"/>
      <c r="T328" s="544"/>
      <c r="W328" s="532"/>
      <c r="X328" s="532"/>
    </row>
    <row r="329" spans="2:24" ht="396" customHeight="1" x14ac:dyDescent="0.2">
      <c r="B329" s="284"/>
      <c r="C329" s="437"/>
      <c r="D329" s="437"/>
      <c r="E329" s="437"/>
      <c r="F329" s="286"/>
      <c r="G329" s="517" t="s">
        <v>740</v>
      </c>
      <c r="H329" s="518"/>
      <c r="I329" s="518"/>
      <c r="J329" s="518"/>
      <c r="K329" s="518"/>
      <c r="L329" s="518"/>
      <c r="M329" s="518"/>
      <c r="N329" s="518"/>
      <c r="O329" s="518"/>
      <c r="P329" s="518"/>
      <c r="Q329" s="518"/>
      <c r="R329" s="519"/>
      <c r="S329" s="543"/>
      <c r="T329" s="544"/>
      <c r="W329" s="532"/>
      <c r="X329" s="532"/>
    </row>
    <row r="330" spans="2:24" ht="36" customHeight="1" x14ac:dyDescent="0.2">
      <c r="B330" s="284"/>
      <c r="C330" s="437"/>
      <c r="D330" s="437"/>
      <c r="E330" s="437"/>
      <c r="F330" s="286"/>
      <c r="G330" s="520"/>
      <c r="H330" s="521"/>
      <c r="I330" s="521"/>
      <c r="J330" s="521"/>
      <c r="K330" s="521"/>
      <c r="L330" s="521"/>
      <c r="M330" s="521"/>
      <c r="N330" s="521"/>
      <c r="O330" s="521"/>
      <c r="P330" s="521"/>
      <c r="Q330" s="521"/>
      <c r="R330" s="522"/>
      <c r="S330" s="543"/>
      <c r="T330" s="544"/>
      <c r="W330" s="532"/>
      <c r="X330" s="532"/>
    </row>
    <row r="331" spans="2:24" ht="408.6" customHeight="1" x14ac:dyDescent="0.2">
      <c r="B331" s="284"/>
      <c r="C331" s="437"/>
      <c r="D331" s="437"/>
      <c r="E331" s="437"/>
      <c r="F331" s="286"/>
      <c r="G331" s="517" t="s">
        <v>915</v>
      </c>
      <c r="H331" s="518"/>
      <c r="I331" s="518"/>
      <c r="J331" s="518"/>
      <c r="K331" s="518"/>
      <c r="L331" s="518"/>
      <c r="M331" s="518"/>
      <c r="N331" s="518"/>
      <c r="O331" s="518"/>
      <c r="P331" s="518"/>
      <c r="Q331" s="518"/>
      <c r="R331" s="519"/>
      <c r="S331" s="543"/>
      <c r="T331" s="544"/>
      <c r="W331" s="532"/>
      <c r="X331" s="532"/>
    </row>
    <row r="332" spans="2:24" ht="68.45" customHeight="1" x14ac:dyDescent="0.2">
      <c r="B332" s="284"/>
      <c r="C332" s="437"/>
      <c r="D332" s="437"/>
      <c r="E332" s="437"/>
      <c r="F332" s="286"/>
      <c r="G332" s="520"/>
      <c r="H332" s="521"/>
      <c r="I332" s="521"/>
      <c r="J332" s="521"/>
      <c r="K332" s="521"/>
      <c r="L332" s="521"/>
      <c r="M332" s="521"/>
      <c r="N332" s="521"/>
      <c r="O332" s="521"/>
      <c r="P332" s="521"/>
      <c r="Q332" s="521"/>
      <c r="R332" s="522"/>
      <c r="S332" s="543"/>
      <c r="T332" s="544"/>
      <c r="W332" s="532"/>
      <c r="X332" s="532"/>
    </row>
    <row r="333" spans="2:24" ht="241.9" customHeight="1" x14ac:dyDescent="0.2">
      <c r="B333" s="284"/>
      <c r="C333" s="437"/>
      <c r="D333" s="437"/>
      <c r="E333" s="437"/>
      <c r="F333" s="286"/>
      <c r="G333" s="523" t="s">
        <v>919</v>
      </c>
      <c r="H333" s="524"/>
      <c r="I333" s="524"/>
      <c r="J333" s="524"/>
      <c r="K333" s="524"/>
      <c r="L333" s="524"/>
      <c r="M333" s="524"/>
      <c r="N333" s="524"/>
      <c r="O333" s="524"/>
      <c r="P333" s="524"/>
      <c r="Q333" s="524"/>
      <c r="R333" s="525"/>
      <c r="S333" s="543"/>
      <c r="T333" s="544"/>
      <c r="W333" s="532"/>
      <c r="X333" s="532"/>
    </row>
    <row r="334" spans="2:24" ht="143.44999999999999" customHeight="1" x14ac:dyDescent="0.2">
      <c r="B334" s="284"/>
      <c r="C334" s="437"/>
      <c r="D334" s="437"/>
      <c r="E334" s="437"/>
      <c r="F334" s="286"/>
      <c r="G334" s="523" t="s">
        <v>787</v>
      </c>
      <c r="H334" s="524"/>
      <c r="I334" s="524"/>
      <c r="J334" s="524"/>
      <c r="K334" s="524"/>
      <c r="L334" s="524"/>
      <c r="M334" s="524"/>
      <c r="N334" s="524"/>
      <c r="O334" s="524"/>
      <c r="P334" s="524"/>
      <c r="Q334" s="524"/>
      <c r="R334" s="525"/>
      <c r="S334" s="543"/>
      <c r="T334" s="544"/>
      <c r="W334" s="532"/>
      <c r="X334" s="532"/>
    </row>
    <row r="335" spans="2:24" ht="142.9" customHeight="1" x14ac:dyDescent="0.2">
      <c r="B335" s="284"/>
      <c r="C335" s="437"/>
      <c r="D335" s="437"/>
      <c r="E335" s="437"/>
      <c r="F335" s="286"/>
      <c r="G335" s="523" t="s">
        <v>788</v>
      </c>
      <c r="H335" s="524"/>
      <c r="I335" s="524"/>
      <c r="J335" s="524"/>
      <c r="K335" s="524"/>
      <c r="L335" s="524"/>
      <c r="M335" s="524"/>
      <c r="N335" s="524"/>
      <c r="O335" s="524"/>
      <c r="P335" s="524"/>
      <c r="Q335" s="524"/>
      <c r="R335" s="525"/>
      <c r="S335" s="543"/>
      <c r="T335" s="544"/>
      <c r="W335" s="532"/>
      <c r="X335" s="532"/>
    </row>
    <row r="336" spans="2:24" ht="261.60000000000002" customHeight="1" x14ac:dyDescent="0.2">
      <c r="B336" s="284"/>
      <c r="C336" s="437"/>
      <c r="D336" s="437"/>
      <c r="E336" s="437"/>
      <c r="F336" s="286"/>
      <c r="G336" s="523" t="s">
        <v>789</v>
      </c>
      <c r="H336" s="524"/>
      <c r="I336" s="524"/>
      <c r="J336" s="524"/>
      <c r="K336" s="524"/>
      <c r="L336" s="524"/>
      <c r="M336" s="524"/>
      <c r="N336" s="524"/>
      <c r="O336" s="524"/>
      <c r="P336" s="524"/>
      <c r="Q336" s="524"/>
      <c r="R336" s="525"/>
      <c r="S336" s="543"/>
      <c r="T336" s="544"/>
      <c r="W336" s="532"/>
      <c r="X336" s="532"/>
    </row>
    <row r="337" spans="2:24" ht="196.15" customHeight="1" x14ac:dyDescent="0.2">
      <c r="B337" s="284"/>
      <c r="C337" s="437"/>
      <c r="D337" s="437"/>
      <c r="E337" s="437"/>
      <c r="F337" s="286"/>
      <c r="G337" s="523" t="s">
        <v>790</v>
      </c>
      <c r="H337" s="524"/>
      <c r="I337" s="524"/>
      <c r="J337" s="524"/>
      <c r="K337" s="524"/>
      <c r="L337" s="524"/>
      <c r="M337" s="524"/>
      <c r="N337" s="524"/>
      <c r="O337" s="524"/>
      <c r="P337" s="524"/>
      <c r="Q337" s="524"/>
      <c r="R337" s="525"/>
      <c r="S337" s="543"/>
      <c r="T337" s="544"/>
      <c r="W337" s="532"/>
      <c r="X337" s="532"/>
    </row>
    <row r="338" spans="2:24" ht="198.6" customHeight="1" x14ac:dyDescent="0.2">
      <c r="B338" s="284"/>
      <c r="C338" s="437"/>
      <c r="D338" s="437"/>
      <c r="E338" s="437"/>
      <c r="F338" s="286"/>
      <c r="G338" s="523" t="s">
        <v>741</v>
      </c>
      <c r="H338" s="524"/>
      <c r="I338" s="524"/>
      <c r="J338" s="524"/>
      <c r="K338" s="524"/>
      <c r="L338" s="524"/>
      <c r="M338" s="524"/>
      <c r="N338" s="524"/>
      <c r="O338" s="524"/>
      <c r="P338" s="524"/>
      <c r="Q338" s="524"/>
      <c r="R338" s="525"/>
      <c r="S338" s="543"/>
      <c r="T338" s="544"/>
      <c r="W338" s="532"/>
      <c r="X338" s="532"/>
    </row>
    <row r="339" spans="2:24" ht="318.60000000000002" customHeight="1" x14ac:dyDescent="0.2">
      <c r="B339" s="284"/>
      <c r="C339" s="437"/>
      <c r="D339" s="437"/>
      <c r="E339" s="437"/>
      <c r="F339" s="286"/>
      <c r="G339" s="523" t="s">
        <v>916</v>
      </c>
      <c r="H339" s="524"/>
      <c r="I339" s="524"/>
      <c r="J339" s="524"/>
      <c r="K339" s="524"/>
      <c r="L339" s="524"/>
      <c r="M339" s="524"/>
      <c r="N339" s="524"/>
      <c r="O339" s="524"/>
      <c r="P339" s="524"/>
      <c r="Q339" s="524"/>
      <c r="R339" s="525"/>
      <c r="S339" s="543"/>
      <c r="T339" s="544"/>
      <c r="W339" s="532"/>
      <c r="X339" s="532"/>
    </row>
    <row r="340" spans="2:24" ht="330.6" customHeight="1" x14ac:dyDescent="0.2">
      <c r="B340" s="284"/>
      <c r="C340" s="437"/>
      <c r="D340" s="437"/>
      <c r="E340" s="437"/>
      <c r="F340" s="286"/>
      <c r="G340" s="523" t="s">
        <v>791</v>
      </c>
      <c r="H340" s="524"/>
      <c r="I340" s="524"/>
      <c r="J340" s="524"/>
      <c r="K340" s="524"/>
      <c r="L340" s="524"/>
      <c r="M340" s="524"/>
      <c r="N340" s="524"/>
      <c r="O340" s="524"/>
      <c r="P340" s="524"/>
      <c r="Q340" s="524"/>
      <c r="R340" s="525"/>
      <c r="S340" s="543"/>
      <c r="T340" s="544"/>
      <c r="W340" s="532"/>
      <c r="X340" s="532"/>
    </row>
    <row r="341" spans="2:24" ht="261" customHeight="1" x14ac:dyDescent="0.2">
      <c r="B341" s="284"/>
      <c r="C341" s="437"/>
      <c r="D341" s="437"/>
      <c r="E341" s="437"/>
      <c r="F341" s="286"/>
      <c r="G341" s="523" t="s">
        <v>792</v>
      </c>
      <c r="H341" s="524"/>
      <c r="I341" s="524"/>
      <c r="J341" s="524"/>
      <c r="K341" s="524"/>
      <c r="L341" s="524"/>
      <c r="M341" s="524"/>
      <c r="N341" s="524"/>
      <c r="O341" s="524"/>
      <c r="P341" s="524"/>
      <c r="Q341" s="524"/>
      <c r="R341" s="525"/>
      <c r="S341" s="543"/>
      <c r="T341" s="544"/>
      <c r="W341" s="532"/>
      <c r="X341" s="532"/>
    </row>
    <row r="342" spans="2:24" ht="234" customHeight="1" x14ac:dyDescent="0.2">
      <c r="B342" s="284"/>
      <c r="C342" s="437"/>
      <c r="D342" s="437"/>
      <c r="E342" s="437"/>
      <c r="F342" s="286"/>
      <c r="G342" s="523" t="s">
        <v>793</v>
      </c>
      <c r="H342" s="524"/>
      <c r="I342" s="524"/>
      <c r="J342" s="524"/>
      <c r="K342" s="524"/>
      <c r="L342" s="524"/>
      <c r="M342" s="524"/>
      <c r="N342" s="524"/>
      <c r="O342" s="524"/>
      <c r="P342" s="524"/>
      <c r="Q342" s="524"/>
      <c r="R342" s="525"/>
      <c r="S342" s="543"/>
      <c r="T342" s="544"/>
      <c r="W342" s="532"/>
      <c r="X342" s="532"/>
    </row>
    <row r="343" spans="2:24" ht="129" customHeight="1" x14ac:dyDescent="0.2">
      <c r="B343" s="284"/>
      <c r="C343" s="437"/>
      <c r="D343" s="437"/>
      <c r="E343" s="437"/>
      <c r="F343" s="286"/>
      <c r="G343" s="523" t="s">
        <v>794</v>
      </c>
      <c r="H343" s="524"/>
      <c r="I343" s="524"/>
      <c r="J343" s="524"/>
      <c r="K343" s="524"/>
      <c r="L343" s="524"/>
      <c r="M343" s="524"/>
      <c r="N343" s="524"/>
      <c r="O343" s="524"/>
      <c r="P343" s="524"/>
      <c r="Q343" s="524"/>
      <c r="R343" s="525"/>
      <c r="S343" s="543"/>
      <c r="T343" s="544"/>
      <c r="W343" s="532"/>
      <c r="X343" s="532"/>
    </row>
    <row r="344" spans="2:24" ht="90" customHeight="1" x14ac:dyDescent="0.2">
      <c r="B344" s="284"/>
      <c r="C344" s="437"/>
      <c r="D344" s="437"/>
      <c r="E344" s="437"/>
      <c r="F344" s="286"/>
      <c r="G344" s="523" t="s">
        <v>917</v>
      </c>
      <c r="H344" s="524"/>
      <c r="I344" s="524"/>
      <c r="J344" s="524"/>
      <c r="K344" s="524"/>
      <c r="L344" s="524"/>
      <c r="M344" s="524"/>
      <c r="N344" s="524"/>
      <c r="O344" s="524"/>
      <c r="P344" s="524"/>
      <c r="Q344" s="524"/>
      <c r="R344" s="525"/>
      <c r="S344" s="189"/>
      <c r="T344" s="188"/>
      <c r="W344" s="187"/>
      <c r="X344" s="187"/>
    </row>
    <row r="345" spans="2:24" ht="409.15" customHeight="1" x14ac:dyDescent="0.2">
      <c r="B345" s="284"/>
      <c r="C345" s="437"/>
      <c r="D345" s="437"/>
      <c r="E345" s="437"/>
      <c r="F345" s="286"/>
      <c r="G345" s="517" t="s">
        <v>918</v>
      </c>
      <c r="H345" s="518"/>
      <c r="I345" s="518"/>
      <c r="J345" s="518"/>
      <c r="K345" s="518"/>
      <c r="L345" s="518"/>
      <c r="M345" s="518"/>
      <c r="N345" s="518"/>
      <c r="O345" s="518"/>
      <c r="P345" s="518"/>
      <c r="Q345" s="518"/>
      <c r="R345" s="519"/>
      <c r="S345" s="189"/>
      <c r="T345" s="194"/>
      <c r="W345" s="193"/>
      <c r="X345" s="193"/>
    </row>
    <row r="346" spans="2:24" ht="65.45" customHeight="1" thickBot="1" x14ac:dyDescent="0.25">
      <c r="B346" s="284"/>
      <c r="C346" s="437"/>
      <c r="D346" s="437"/>
      <c r="E346" s="437"/>
      <c r="F346" s="286"/>
      <c r="G346" s="551"/>
      <c r="H346" s="552"/>
      <c r="I346" s="552"/>
      <c r="J346" s="552"/>
      <c r="K346" s="552"/>
      <c r="L346" s="552"/>
      <c r="M346" s="552"/>
      <c r="N346" s="552"/>
      <c r="O346" s="552"/>
      <c r="P346" s="552"/>
      <c r="Q346" s="552"/>
      <c r="R346" s="553"/>
      <c r="S346" s="189"/>
      <c r="T346" s="194"/>
      <c r="W346" s="193"/>
      <c r="X346" s="193"/>
    </row>
    <row r="347" spans="2:24" ht="224.45" customHeight="1" x14ac:dyDescent="0.2">
      <c r="B347" s="258"/>
      <c r="C347" s="259"/>
      <c r="D347" s="259"/>
      <c r="E347" s="259"/>
      <c r="F347" s="260"/>
      <c r="G347" s="554" t="s">
        <v>795</v>
      </c>
      <c r="H347" s="555"/>
      <c r="I347" s="555"/>
      <c r="J347" s="555"/>
      <c r="K347" s="555"/>
      <c r="L347" s="555"/>
      <c r="M347" s="555"/>
      <c r="N347" s="555"/>
      <c r="O347" s="555"/>
      <c r="P347" s="555"/>
      <c r="Q347" s="555"/>
      <c r="R347" s="556"/>
      <c r="S347" s="189"/>
      <c r="T347" s="194"/>
      <c r="W347" s="193"/>
      <c r="X347" s="193"/>
    </row>
    <row r="348" spans="2:24" ht="114.6" customHeight="1" x14ac:dyDescent="0.2">
      <c r="B348" s="298" t="s">
        <v>514</v>
      </c>
      <c r="C348" s="299"/>
      <c r="D348" s="299"/>
      <c r="E348" s="299"/>
      <c r="F348" s="299"/>
      <c r="G348" s="608" t="s">
        <v>817</v>
      </c>
      <c r="H348" s="608"/>
      <c r="I348" s="608"/>
      <c r="J348" s="608"/>
      <c r="K348" s="608"/>
      <c r="L348" s="608"/>
      <c r="M348" s="608"/>
      <c r="N348" s="608"/>
      <c r="O348" s="608"/>
      <c r="P348" s="608"/>
      <c r="Q348" s="608"/>
      <c r="R348" s="608"/>
      <c r="S348" s="545"/>
      <c r="T348" s="546"/>
    </row>
    <row r="349" spans="2:24" ht="156" customHeight="1" x14ac:dyDescent="0.2">
      <c r="B349" s="298" t="s">
        <v>515</v>
      </c>
      <c r="C349" s="299"/>
      <c r="D349" s="299"/>
      <c r="E349" s="299"/>
      <c r="F349" s="299"/>
      <c r="G349" s="479" t="s">
        <v>706</v>
      </c>
      <c r="H349" s="479"/>
      <c r="I349" s="479"/>
      <c r="J349" s="479"/>
      <c r="K349" s="479"/>
      <c r="L349" s="479"/>
      <c r="M349" s="479"/>
      <c r="N349" s="479"/>
      <c r="O349" s="479"/>
      <c r="P349" s="479"/>
      <c r="Q349" s="479"/>
      <c r="R349" s="479"/>
      <c r="S349" s="547"/>
      <c r="T349" s="548"/>
    </row>
    <row r="350" spans="2:24" ht="160.15" customHeight="1" x14ac:dyDescent="0.2">
      <c r="B350" s="298" t="s">
        <v>526</v>
      </c>
      <c r="C350" s="299"/>
      <c r="D350" s="299"/>
      <c r="E350" s="299"/>
      <c r="F350" s="299"/>
      <c r="G350" s="479" t="s">
        <v>640</v>
      </c>
      <c r="H350" s="479"/>
      <c r="I350" s="479"/>
      <c r="J350" s="479"/>
      <c r="K350" s="479"/>
      <c r="L350" s="479"/>
      <c r="M350" s="479"/>
      <c r="N350" s="479"/>
      <c r="O350" s="479"/>
      <c r="P350" s="479"/>
      <c r="Q350" s="479"/>
      <c r="R350" s="479"/>
      <c r="S350" s="547"/>
      <c r="T350" s="548"/>
    </row>
    <row r="351" spans="2:24" ht="93.6" customHeight="1" x14ac:dyDescent="0.2">
      <c r="B351" s="298" t="s">
        <v>591</v>
      </c>
      <c r="C351" s="299"/>
      <c r="D351" s="299"/>
      <c r="E351" s="299"/>
      <c r="F351" s="299"/>
      <c r="G351" s="479" t="s">
        <v>593</v>
      </c>
      <c r="H351" s="479"/>
      <c r="I351" s="479"/>
      <c r="J351" s="479"/>
      <c r="K351" s="479"/>
      <c r="L351" s="479"/>
      <c r="M351" s="479"/>
      <c r="N351" s="479"/>
      <c r="O351" s="479"/>
      <c r="P351" s="479"/>
      <c r="Q351" s="479"/>
      <c r="R351" s="479"/>
      <c r="S351" s="547"/>
      <c r="T351" s="548"/>
    </row>
    <row r="352" spans="2:24" ht="95.45" customHeight="1" x14ac:dyDescent="0.2">
      <c r="B352" s="298" t="s">
        <v>707</v>
      </c>
      <c r="C352" s="299"/>
      <c r="D352" s="299"/>
      <c r="E352" s="299"/>
      <c r="F352" s="299"/>
      <c r="G352" s="479" t="s">
        <v>920</v>
      </c>
      <c r="H352" s="479"/>
      <c r="I352" s="479"/>
      <c r="J352" s="479"/>
      <c r="K352" s="479"/>
      <c r="L352" s="479"/>
      <c r="M352" s="479"/>
      <c r="N352" s="479"/>
      <c r="O352" s="479"/>
      <c r="P352" s="479"/>
      <c r="Q352" s="479"/>
      <c r="R352" s="479"/>
      <c r="S352" s="549"/>
      <c r="T352" s="550"/>
    </row>
    <row r="353" spans="1:20" ht="15" customHeight="1" x14ac:dyDescent="0.2">
      <c r="B353" s="526" t="s">
        <v>114</v>
      </c>
      <c r="C353" s="527"/>
      <c r="D353" s="527"/>
      <c r="E353" s="527"/>
      <c r="F353" s="527"/>
      <c r="G353" s="527"/>
      <c r="H353" s="527"/>
      <c r="I353" s="527"/>
      <c r="J353" s="527"/>
      <c r="K353" s="527"/>
      <c r="L353" s="527"/>
      <c r="M353" s="527"/>
      <c r="N353" s="527"/>
      <c r="O353" s="527"/>
      <c r="P353" s="527"/>
      <c r="Q353" s="527"/>
      <c r="R353" s="527"/>
      <c r="S353" s="527"/>
      <c r="T353" s="528"/>
    </row>
    <row r="354" spans="1:20" ht="15" customHeight="1" x14ac:dyDescent="0.2">
      <c r="B354" s="407" t="s">
        <v>48</v>
      </c>
      <c r="C354" s="408"/>
      <c r="D354" s="408"/>
      <c r="E354" s="408"/>
      <c r="F354" s="409"/>
      <c r="G354" s="529" t="s">
        <v>105</v>
      </c>
      <c r="H354" s="530"/>
      <c r="I354" s="530"/>
      <c r="J354" s="530"/>
      <c r="K354" s="530"/>
      <c r="L354" s="530"/>
      <c r="M354" s="530"/>
      <c r="N354" s="530"/>
      <c r="O354" s="530"/>
      <c r="P354" s="530"/>
      <c r="Q354" s="530"/>
      <c r="R354" s="531"/>
      <c r="S354" s="529" t="s">
        <v>106</v>
      </c>
      <c r="T354" s="531"/>
    </row>
    <row r="355" spans="1:20" ht="133.15" customHeight="1" x14ac:dyDescent="0.2">
      <c r="A355" s="76"/>
      <c r="B355" s="338" t="s">
        <v>694</v>
      </c>
      <c r="C355" s="338"/>
      <c r="D355" s="338"/>
      <c r="E355" s="338"/>
      <c r="F355" s="338"/>
      <c r="G355" s="513" t="s">
        <v>1037</v>
      </c>
      <c r="H355" s="513"/>
      <c r="I355" s="513"/>
      <c r="J355" s="513"/>
      <c r="K355" s="513"/>
      <c r="L355" s="513"/>
      <c r="M355" s="513"/>
      <c r="N355" s="513"/>
      <c r="O355" s="513"/>
      <c r="P355" s="513"/>
      <c r="Q355" s="513"/>
      <c r="R355" s="513"/>
      <c r="S355" s="511" t="s">
        <v>1038</v>
      </c>
      <c r="T355" s="512"/>
    </row>
    <row r="356" spans="1:20" ht="108" customHeight="1" x14ac:dyDescent="0.2">
      <c r="A356" s="76"/>
      <c r="B356" s="338" t="s">
        <v>695</v>
      </c>
      <c r="C356" s="338"/>
      <c r="D356" s="338"/>
      <c r="E356" s="338"/>
      <c r="F356" s="338"/>
      <c r="G356" s="514" t="s">
        <v>1039</v>
      </c>
      <c r="H356" s="515"/>
      <c r="I356" s="515"/>
      <c r="J356" s="515"/>
      <c r="K356" s="515"/>
      <c r="L356" s="515"/>
      <c r="M356" s="515"/>
      <c r="N356" s="515"/>
      <c r="O356" s="515"/>
      <c r="P356" s="515"/>
      <c r="Q356" s="515"/>
      <c r="R356" s="516"/>
      <c r="S356" s="511" t="s">
        <v>1038</v>
      </c>
      <c r="T356" s="512"/>
    </row>
    <row r="357" spans="1:20" ht="132.6" customHeight="1" x14ac:dyDescent="0.2">
      <c r="A357" s="76"/>
      <c r="B357" s="338" t="s">
        <v>696</v>
      </c>
      <c r="C357" s="338"/>
      <c r="D357" s="338"/>
      <c r="E357" s="338"/>
      <c r="F357" s="338"/>
      <c r="G357" s="508" t="s">
        <v>1040</v>
      </c>
      <c r="H357" s="509"/>
      <c r="I357" s="509"/>
      <c r="J357" s="509"/>
      <c r="K357" s="509"/>
      <c r="L357" s="509"/>
      <c r="M357" s="509"/>
      <c r="N357" s="509"/>
      <c r="O357" s="509"/>
      <c r="P357" s="509"/>
      <c r="Q357" s="509"/>
      <c r="R357" s="510"/>
      <c r="S357" s="511" t="s">
        <v>1038</v>
      </c>
      <c r="T357" s="512"/>
    </row>
    <row r="358" spans="1:20" ht="163.15" customHeight="1" x14ac:dyDescent="0.2">
      <c r="A358" s="76"/>
      <c r="B358" s="338" t="s">
        <v>697</v>
      </c>
      <c r="C358" s="338"/>
      <c r="D358" s="338"/>
      <c r="E358" s="338"/>
      <c r="F358" s="338"/>
      <c r="G358" s="508" t="s">
        <v>1041</v>
      </c>
      <c r="H358" s="509"/>
      <c r="I358" s="509"/>
      <c r="J358" s="509"/>
      <c r="K358" s="509"/>
      <c r="L358" s="509"/>
      <c r="M358" s="509"/>
      <c r="N358" s="509"/>
      <c r="O358" s="509"/>
      <c r="P358" s="509"/>
      <c r="Q358" s="509"/>
      <c r="R358" s="510"/>
      <c r="S358" s="511" t="s">
        <v>1038</v>
      </c>
      <c r="T358" s="512"/>
    </row>
    <row r="359" spans="1:20" ht="144" customHeight="1" x14ac:dyDescent="0.2">
      <c r="A359" s="76"/>
      <c r="B359" s="338" t="s">
        <v>698</v>
      </c>
      <c r="C359" s="338"/>
      <c r="D359" s="338"/>
      <c r="E359" s="338"/>
      <c r="F359" s="338"/>
      <c r="G359" s="508" t="s">
        <v>1042</v>
      </c>
      <c r="H359" s="509"/>
      <c r="I359" s="509"/>
      <c r="J359" s="509"/>
      <c r="K359" s="509"/>
      <c r="L359" s="509"/>
      <c r="M359" s="509"/>
      <c r="N359" s="509"/>
      <c r="O359" s="509"/>
      <c r="P359" s="509"/>
      <c r="Q359" s="509"/>
      <c r="R359" s="510"/>
      <c r="S359" s="511" t="s">
        <v>1038</v>
      </c>
      <c r="T359" s="512"/>
    </row>
    <row r="360" spans="1:20" ht="199.15" customHeight="1" x14ac:dyDescent="0.2">
      <c r="A360" s="76"/>
      <c r="B360" s="338" t="s">
        <v>699</v>
      </c>
      <c r="C360" s="338"/>
      <c r="D360" s="338"/>
      <c r="E360" s="338"/>
      <c r="F360" s="338"/>
      <c r="G360" s="598" t="s">
        <v>1043</v>
      </c>
      <c r="H360" s="599"/>
      <c r="I360" s="599"/>
      <c r="J360" s="599"/>
      <c r="K360" s="599"/>
      <c r="L360" s="599"/>
      <c r="M360" s="599"/>
      <c r="N360" s="599"/>
      <c r="O360" s="599"/>
      <c r="P360" s="599"/>
      <c r="Q360" s="599"/>
      <c r="R360" s="599"/>
      <c r="S360" s="511" t="s">
        <v>1038</v>
      </c>
      <c r="T360" s="512"/>
    </row>
    <row r="361" spans="1:20" ht="175.9" customHeight="1" x14ac:dyDescent="0.2">
      <c r="B361" s="255" t="s">
        <v>396</v>
      </c>
      <c r="C361" s="256"/>
      <c r="D361" s="256"/>
      <c r="E361" s="256"/>
      <c r="F361" s="256"/>
      <c r="G361" s="595"/>
      <c r="H361" s="596"/>
      <c r="I361" s="596"/>
      <c r="J361" s="596"/>
      <c r="K361" s="596"/>
      <c r="L361" s="596"/>
      <c r="M361" s="596"/>
      <c r="N361" s="596"/>
      <c r="O361" s="596"/>
      <c r="P361" s="596"/>
      <c r="Q361" s="596"/>
      <c r="R361" s="597"/>
      <c r="S361" s="292"/>
      <c r="T361" s="294"/>
    </row>
    <row r="362" spans="1:20" ht="14.1" customHeight="1" x14ac:dyDescent="0.2">
      <c r="B362" s="98"/>
      <c r="C362" s="73"/>
      <c r="D362" s="73"/>
      <c r="E362" s="73"/>
      <c r="F362" s="73"/>
      <c r="G362" s="95"/>
      <c r="H362" s="71"/>
      <c r="I362" s="71"/>
      <c r="J362" s="71"/>
      <c r="K362" s="71"/>
      <c r="L362" s="71"/>
      <c r="M362" s="71"/>
      <c r="N362" s="71"/>
      <c r="O362" s="71"/>
      <c r="P362" s="71"/>
      <c r="Q362" s="71"/>
      <c r="R362" s="71"/>
      <c r="S362" s="73"/>
      <c r="T362" s="99"/>
    </row>
    <row r="363" spans="1:20" ht="24" customHeight="1" x14ac:dyDescent="0.2">
      <c r="B363" s="583" t="s">
        <v>107</v>
      </c>
      <c r="C363" s="584"/>
      <c r="D363" s="584"/>
      <c r="E363" s="584"/>
      <c r="F363" s="584"/>
      <c r="G363" s="584"/>
      <c r="H363" s="584"/>
      <c r="I363" s="584"/>
      <c r="J363" s="584"/>
      <c r="K363" s="584"/>
      <c r="L363" s="584"/>
      <c r="M363" s="584"/>
      <c r="N363" s="584"/>
      <c r="O363" s="584"/>
      <c r="P363" s="584"/>
      <c r="Q363" s="584"/>
      <c r="R363" s="584"/>
      <c r="S363" s="584"/>
      <c r="T363" s="585"/>
    </row>
    <row r="364" spans="1:20" ht="335.45" customHeight="1" x14ac:dyDescent="0.2">
      <c r="B364" s="586" t="s">
        <v>1014</v>
      </c>
      <c r="C364" s="587"/>
      <c r="D364" s="587"/>
      <c r="E364" s="587"/>
      <c r="F364" s="587"/>
      <c r="G364" s="587"/>
      <c r="H364" s="587"/>
      <c r="I364" s="587"/>
      <c r="J364" s="587"/>
      <c r="K364" s="587"/>
      <c r="L364" s="587"/>
      <c r="M364" s="587"/>
      <c r="N364" s="587"/>
      <c r="O364" s="587"/>
      <c r="P364" s="587"/>
      <c r="Q364" s="587"/>
      <c r="R364" s="587"/>
      <c r="S364" s="587"/>
      <c r="T364" s="588"/>
    </row>
    <row r="365" spans="1:20" ht="14.25" customHeight="1" x14ac:dyDescent="0.2">
      <c r="B365" s="589"/>
      <c r="C365" s="589"/>
      <c r="D365" s="589"/>
      <c r="E365" s="589"/>
      <c r="F365" s="589"/>
      <c r="G365" s="589"/>
      <c r="H365" s="589"/>
      <c r="I365" s="589"/>
      <c r="J365" s="589"/>
      <c r="K365" s="589"/>
      <c r="L365" s="589"/>
      <c r="M365" s="589"/>
      <c r="N365" s="589"/>
      <c r="O365" s="589"/>
      <c r="P365" s="589"/>
      <c r="Q365" s="590"/>
      <c r="R365" s="591"/>
      <c r="S365" s="589"/>
      <c r="T365" s="590"/>
    </row>
    <row r="366" spans="1:20" ht="15" customHeight="1" x14ac:dyDescent="0.2">
      <c r="B366" s="592" t="s">
        <v>108</v>
      </c>
      <c r="C366" s="593"/>
      <c r="D366" s="593"/>
      <c r="E366" s="593"/>
      <c r="F366" s="594"/>
      <c r="G366" s="592" t="s">
        <v>109</v>
      </c>
      <c r="H366" s="593"/>
      <c r="I366" s="593"/>
      <c r="J366" s="593"/>
      <c r="K366" s="593"/>
      <c r="L366" s="593"/>
      <c r="M366" s="593"/>
      <c r="N366" s="593"/>
      <c r="O366" s="593"/>
      <c r="P366" s="594"/>
      <c r="Q366" s="592" t="s">
        <v>110</v>
      </c>
      <c r="R366" s="593"/>
      <c r="S366" s="593"/>
      <c r="T366" s="594"/>
    </row>
    <row r="367" spans="1:20" ht="114.75" customHeight="1" x14ac:dyDescent="0.2">
      <c r="B367" s="577" t="s">
        <v>557</v>
      </c>
      <c r="C367" s="578"/>
      <c r="D367" s="578"/>
      <c r="E367" s="578"/>
      <c r="F367" s="579"/>
      <c r="G367" s="580" t="s">
        <v>374</v>
      </c>
      <c r="H367" s="581"/>
      <c r="I367" s="581"/>
      <c r="J367" s="581"/>
      <c r="K367" s="581"/>
      <c r="L367" s="581"/>
      <c r="M367" s="581"/>
      <c r="N367" s="581"/>
      <c r="O367" s="581"/>
      <c r="P367" s="582"/>
      <c r="Q367" s="580" t="s">
        <v>118</v>
      </c>
      <c r="R367" s="581"/>
      <c r="S367" s="581"/>
      <c r="T367" s="582"/>
    </row>
    <row r="368" spans="1:20" ht="13.9" customHeight="1" x14ac:dyDescent="0.2">
      <c r="G368" s="69"/>
      <c r="H368" s="69"/>
      <c r="I368" s="69"/>
      <c r="J368" s="69"/>
      <c r="K368" s="69"/>
      <c r="L368" s="69"/>
      <c r="M368" s="69"/>
      <c r="N368" s="69"/>
      <c r="O368" s="69"/>
      <c r="P368" s="69"/>
      <c r="Q368" s="70"/>
      <c r="R368" s="70"/>
    </row>
  </sheetData>
  <mergeCells count="952">
    <mergeCell ref="S110:T110"/>
    <mergeCell ref="B39:H39"/>
    <mergeCell ref="I39:J39"/>
    <mergeCell ref="K39:L39"/>
    <mergeCell ref="M39:R39"/>
    <mergeCell ref="B102:C102"/>
    <mergeCell ref="D102:J102"/>
    <mergeCell ref="K102:R102"/>
    <mergeCell ref="S102:T102"/>
    <mergeCell ref="B103:C103"/>
    <mergeCell ref="D103:J103"/>
    <mergeCell ref="K103:R103"/>
    <mergeCell ref="S103:T103"/>
    <mergeCell ref="K106:R106"/>
    <mergeCell ref="S106:T106"/>
    <mergeCell ref="B104:C104"/>
    <mergeCell ref="D104:J104"/>
    <mergeCell ref="K104:R104"/>
    <mergeCell ref="S104:T104"/>
    <mergeCell ref="B105:C105"/>
    <mergeCell ref="D105:J105"/>
    <mergeCell ref="K105:R105"/>
    <mergeCell ref="S105:T105"/>
    <mergeCell ref="B112:E112"/>
    <mergeCell ref="G112:R112"/>
    <mergeCell ref="S112:T112"/>
    <mergeCell ref="B113:E113"/>
    <mergeCell ref="G113:R113"/>
    <mergeCell ref="S113:T113"/>
    <mergeCell ref="K120:R120"/>
    <mergeCell ref="K121:R121"/>
    <mergeCell ref="K122:R122"/>
    <mergeCell ref="B120:C120"/>
    <mergeCell ref="D120:J120"/>
    <mergeCell ref="S120:T120"/>
    <mergeCell ref="G114:R114"/>
    <mergeCell ref="S114:T114"/>
    <mergeCell ref="S115:T115"/>
    <mergeCell ref="K118:R118"/>
    <mergeCell ref="B117:T117"/>
    <mergeCell ref="B118:C118"/>
    <mergeCell ref="S118:T118"/>
    <mergeCell ref="B122:C122"/>
    <mergeCell ref="D122:J122"/>
    <mergeCell ref="S122:T122"/>
    <mergeCell ref="B114:E114"/>
    <mergeCell ref="D118:J118"/>
    <mergeCell ref="K100:R100"/>
    <mergeCell ref="S100:T100"/>
    <mergeCell ref="K96:R96"/>
    <mergeCell ref="B95:C95"/>
    <mergeCell ref="S96:T96"/>
    <mergeCell ref="B96:C96"/>
    <mergeCell ref="D96:J96"/>
    <mergeCell ref="B101:C101"/>
    <mergeCell ref="D101:J101"/>
    <mergeCell ref="K101:R101"/>
    <mergeCell ref="S101:T101"/>
    <mergeCell ref="D95:J95"/>
    <mergeCell ref="K95:R95"/>
    <mergeCell ref="D97:J97"/>
    <mergeCell ref="K97:R97"/>
    <mergeCell ref="K210:T210"/>
    <mergeCell ref="B145:D145"/>
    <mergeCell ref="E248:F248"/>
    <mergeCell ref="G248:H248"/>
    <mergeCell ref="B249:D249"/>
    <mergeCell ref="K237:L237"/>
    <mergeCell ref="C234:E234"/>
    <mergeCell ref="B139:C139"/>
    <mergeCell ref="D139:J139"/>
    <mergeCell ref="K139:R139"/>
    <mergeCell ref="B159:D159"/>
    <mergeCell ref="E159:F159"/>
    <mergeCell ref="G215:J215"/>
    <mergeCell ref="F197:G197"/>
    <mergeCell ref="K213:T213"/>
    <mergeCell ref="G204:J205"/>
    <mergeCell ref="C200:D200"/>
    <mergeCell ref="C203:L203"/>
    <mergeCell ref="C201:D201"/>
    <mergeCell ref="G210:J210"/>
    <mergeCell ref="K211:T211"/>
    <mergeCell ref="E213:F213"/>
    <mergeCell ref="G213:J213"/>
    <mergeCell ref="E211:F211"/>
    <mergeCell ref="C211:D211"/>
    <mergeCell ref="C212:D212"/>
    <mergeCell ref="H201:L201"/>
    <mergeCell ref="C195:T195"/>
    <mergeCell ref="K137:R137"/>
    <mergeCell ref="B153:D153"/>
    <mergeCell ref="K138:R138"/>
    <mergeCell ref="K227:T227"/>
    <mergeCell ref="G219:J219"/>
    <mergeCell ref="D187:E187"/>
    <mergeCell ref="F187:I187"/>
    <mergeCell ref="C213:D213"/>
    <mergeCell ref="C209:D209"/>
    <mergeCell ref="G226:J226"/>
    <mergeCell ref="K226:T226"/>
    <mergeCell ref="C217:D217"/>
    <mergeCell ref="E217:F217"/>
    <mergeCell ref="K217:T217"/>
    <mergeCell ref="C218:D218"/>
    <mergeCell ref="G218:J218"/>
    <mergeCell ref="K218:T218"/>
    <mergeCell ref="B140:C140"/>
    <mergeCell ref="D140:J140"/>
    <mergeCell ref="E218:F218"/>
    <mergeCell ref="C216:D216"/>
    <mergeCell ref="K215:T215"/>
    <mergeCell ref="C219:D219"/>
    <mergeCell ref="E219:F219"/>
    <mergeCell ref="G214:J214"/>
    <mergeCell ref="K216:T216"/>
    <mergeCell ref="E214:F214"/>
    <mergeCell ref="E215:F215"/>
    <mergeCell ref="E216:F216"/>
    <mergeCell ref="G217:J217"/>
    <mergeCell ref="I256:J256"/>
    <mergeCell ref="B258:C258"/>
    <mergeCell ref="F257:I258"/>
    <mergeCell ref="G256:H256"/>
    <mergeCell ref="J257:T258"/>
    <mergeCell ref="B257:E257"/>
    <mergeCell ref="I248:K248"/>
    <mergeCell ref="B251:C251"/>
    <mergeCell ref="K229:T229"/>
    <mergeCell ref="B254:K254"/>
    <mergeCell ref="D252:E252"/>
    <mergeCell ref="B253:K253"/>
    <mergeCell ref="B246:T246"/>
    <mergeCell ref="H237:I237"/>
    <mergeCell ref="G252:K252"/>
    <mergeCell ref="G251:K251"/>
    <mergeCell ref="M232:T240"/>
    <mergeCell ref="C229:D229"/>
    <mergeCell ref="E229:F229"/>
    <mergeCell ref="G229:J229"/>
    <mergeCell ref="C231:T231"/>
    <mergeCell ref="C232:L232"/>
    <mergeCell ref="F233:G233"/>
    <mergeCell ref="J234:L234"/>
    <mergeCell ref="G212:J212"/>
    <mergeCell ref="S140:T140"/>
    <mergeCell ref="B147:D147"/>
    <mergeCell ref="E205:F205"/>
    <mergeCell ref="G255:H255"/>
    <mergeCell ref="C228:D228"/>
    <mergeCell ref="E228:F228"/>
    <mergeCell ref="G228:J228"/>
    <mergeCell ref="K228:T228"/>
    <mergeCell ref="C205:D205"/>
    <mergeCell ref="G211:J211"/>
    <mergeCell ref="G216:J216"/>
    <mergeCell ref="C215:D215"/>
    <mergeCell ref="C214:D214"/>
    <mergeCell ref="C226:D226"/>
    <mergeCell ref="C227:D227"/>
    <mergeCell ref="E227:F227"/>
    <mergeCell ref="G227:J227"/>
    <mergeCell ref="E226:F226"/>
    <mergeCell ref="K140:R140"/>
    <mergeCell ref="E244:F244"/>
    <mergeCell ref="C242:F242"/>
    <mergeCell ref="K219:T219"/>
    <mergeCell ref="K214:T214"/>
    <mergeCell ref="B247:K247"/>
    <mergeCell ref="E60:H60"/>
    <mergeCell ref="I60:R60"/>
    <mergeCell ref="I53:R53"/>
    <mergeCell ref="E57:H57"/>
    <mergeCell ref="I64:R64"/>
    <mergeCell ref="I57:R57"/>
    <mergeCell ref="E63:H63"/>
    <mergeCell ref="E65:H65"/>
    <mergeCell ref="E61:H61"/>
    <mergeCell ref="I61:R61"/>
    <mergeCell ref="E55:H55"/>
    <mergeCell ref="I55:R55"/>
    <mergeCell ref="E54:H54"/>
    <mergeCell ref="I54:R54"/>
    <mergeCell ref="B245:T245"/>
    <mergeCell ref="G244:I244"/>
    <mergeCell ref="M242:T243"/>
    <mergeCell ref="G242:I243"/>
    <mergeCell ref="F234:G234"/>
    <mergeCell ref="J244:L244"/>
    <mergeCell ref="E53:H53"/>
    <mergeCell ref="K212:T212"/>
    <mergeCell ref="E212:F212"/>
    <mergeCell ref="F262:I262"/>
    <mergeCell ref="B262:C262"/>
    <mergeCell ref="M196:T196"/>
    <mergeCell ref="C198:E198"/>
    <mergeCell ref="J198:L198"/>
    <mergeCell ref="H198:I198"/>
    <mergeCell ref="C241:T241"/>
    <mergeCell ref="C233:E233"/>
    <mergeCell ref="F259:I259"/>
    <mergeCell ref="L256:T256"/>
    <mergeCell ref="D259:E259"/>
    <mergeCell ref="B261:C261"/>
    <mergeCell ref="D260:E260"/>
    <mergeCell ref="F260:I260"/>
    <mergeCell ref="J260:T260"/>
    <mergeCell ref="B256:F256"/>
    <mergeCell ref="F261:I261"/>
    <mergeCell ref="J261:T261"/>
    <mergeCell ref="D261:E261"/>
    <mergeCell ref="H197:I197"/>
    <mergeCell ref="B230:T230"/>
    <mergeCell ref="E237:F237"/>
    <mergeCell ref="J240:K240"/>
    <mergeCell ref="D262:E262"/>
    <mergeCell ref="B263:T263"/>
    <mergeCell ref="B264:T264"/>
    <mergeCell ref="C274:G274"/>
    <mergeCell ref="F267:G267"/>
    <mergeCell ref="C266:L266"/>
    <mergeCell ref="H271:L271"/>
    <mergeCell ref="H268:I268"/>
    <mergeCell ref="H272:L272"/>
    <mergeCell ref="J274:K274"/>
    <mergeCell ref="E271:F271"/>
    <mergeCell ref="H267:I267"/>
    <mergeCell ref="H274:I274"/>
    <mergeCell ref="C272:D272"/>
    <mergeCell ref="M274:T274"/>
    <mergeCell ref="J268:L268"/>
    <mergeCell ref="C265:T265"/>
    <mergeCell ref="M267:T273"/>
    <mergeCell ref="C267:E267"/>
    <mergeCell ref="C271:D271"/>
    <mergeCell ref="G293:R293"/>
    <mergeCell ref="M266:T266"/>
    <mergeCell ref="E272:F272"/>
    <mergeCell ref="G276:J277"/>
    <mergeCell ref="K276:T277"/>
    <mergeCell ref="E277:F277"/>
    <mergeCell ref="S288:T288"/>
    <mergeCell ref="H275:I275"/>
    <mergeCell ref="B278:T278"/>
    <mergeCell ref="C282:E282"/>
    <mergeCell ref="B288:F288"/>
    <mergeCell ref="B292:T292"/>
    <mergeCell ref="B289:F289"/>
    <mergeCell ref="G289:R289"/>
    <mergeCell ref="C281:E281"/>
    <mergeCell ref="B231:B244"/>
    <mergeCell ref="L248:T254"/>
    <mergeCell ref="G249:H249"/>
    <mergeCell ref="I249:K249"/>
    <mergeCell ref="D251:E251"/>
    <mergeCell ref="J233:L233"/>
    <mergeCell ref="L247:T247"/>
    <mergeCell ref="M244:T244"/>
    <mergeCell ref="C237:D237"/>
    <mergeCell ref="H236:I236"/>
    <mergeCell ref="C239:L239"/>
    <mergeCell ref="G240:H240"/>
    <mergeCell ref="E236:F236"/>
    <mergeCell ref="C236:D236"/>
    <mergeCell ref="C240:E240"/>
    <mergeCell ref="K236:L236"/>
    <mergeCell ref="H233:I233"/>
    <mergeCell ref="H234:I234"/>
    <mergeCell ref="J242:L243"/>
    <mergeCell ref="C243:D243"/>
    <mergeCell ref="E243:F243"/>
    <mergeCell ref="B248:D248"/>
    <mergeCell ref="B250:K250"/>
    <mergeCell ref="C244:D244"/>
    <mergeCell ref="G320:R320"/>
    <mergeCell ref="B350:F350"/>
    <mergeCell ref="B265:B277"/>
    <mergeCell ref="B298:F298"/>
    <mergeCell ref="C268:E268"/>
    <mergeCell ref="F269:G269"/>
    <mergeCell ref="C269:E269"/>
    <mergeCell ref="G298:R298"/>
    <mergeCell ref="H269:I269"/>
    <mergeCell ref="C280:L280"/>
    <mergeCell ref="B290:F290"/>
    <mergeCell ref="B297:F297"/>
    <mergeCell ref="G297:R297"/>
    <mergeCell ref="M275:T275"/>
    <mergeCell ref="C273:L273"/>
    <mergeCell ref="J269:L269"/>
    <mergeCell ref="G348:R348"/>
    <mergeCell ref="G288:R288"/>
    <mergeCell ref="G331:R332"/>
    <mergeCell ref="G342:R342"/>
    <mergeCell ref="M280:T280"/>
    <mergeCell ref="S293:T293"/>
    <mergeCell ref="S289:T289"/>
    <mergeCell ref="G290:R290"/>
    <mergeCell ref="G360:R360"/>
    <mergeCell ref="S360:T360"/>
    <mergeCell ref="B177:C177"/>
    <mergeCell ref="D177:E177"/>
    <mergeCell ref="F177:I177"/>
    <mergeCell ref="J177:T177"/>
    <mergeCell ref="B178:C178"/>
    <mergeCell ref="D178:E178"/>
    <mergeCell ref="B195:B216"/>
    <mergeCell ref="C196:L196"/>
    <mergeCell ref="E209:F209"/>
    <mergeCell ref="G209:J209"/>
    <mergeCell ref="K209:T209"/>
    <mergeCell ref="C210:D210"/>
    <mergeCell ref="F178:I178"/>
    <mergeCell ref="J178:T178"/>
    <mergeCell ref="B194:T194"/>
    <mergeCell ref="B179:C179"/>
    <mergeCell ref="B187:C187"/>
    <mergeCell ref="F184:I184"/>
    <mergeCell ref="J184:T184"/>
    <mergeCell ref="D185:E185"/>
    <mergeCell ref="F185:I185"/>
    <mergeCell ref="J185:T185"/>
    <mergeCell ref="G299:R299"/>
    <mergeCell ref="B293:F293"/>
    <mergeCell ref="S298:T298"/>
    <mergeCell ref="G317:R317"/>
    <mergeCell ref="G313:R313"/>
    <mergeCell ref="G312:R312"/>
    <mergeCell ref="G309:R309"/>
    <mergeCell ref="B367:F367"/>
    <mergeCell ref="G367:P367"/>
    <mergeCell ref="Q367:T367"/>
    <mergeCell ref="B363:T363"/>
    <mergeCell ref="B364:T364"/>
    <mergeCell ref="B365:Q365"/>
    <mergeCell ref="R365:T365"/>
    <mergeCell ref="B359:F359"/>
    <mergeCell ref="G359:R359"/>
    <mergeCell ref="S359:T359"/>
    <mergeCell ref="B366:F366"/>
    <mergeCell ref="G366:P366"/>
    <mergeCell ref="Q366:T366"/>
    <mergeCell ref="B361:F361"/>
    <mergeCell ref="G361:R361"/>
    <mergeCell ref="S361:T361"/>
    <mergeCell ref="B360:F360"/>
    <mergeCell ref="G314:R314"/>
    <mergeCell ref="B299:F347"/>
    <mergeCell ref="E249:F249"/>
    <mergeCell ref="J267:L267"/>
    <mergeCell ref="J275:K275"/>
    <mergeCell ref="F268:G268"/>
    <mergeCell ref="B259:C259"/>
    <mergeCell ref="D258:E258"/>
    <mergeCell ref="J259:T259"/>
    <mergeCell ref="B255:F255"/>
    <mergeCell ref="I255:J255"/>
    <mergeCell ref="L255:T255"/>
    <mergeCell ref="J262:T262"/>
    <mergeCell ref="S297:T297"/>
    <mergeCell ref="B252:C252"/>
    <mergeCell ref="G321:R321"/>
    <mergeCell ref="C279:T279"/>
    <mergeCell ref="C275:G275"/>
    <mergeCell ref="B291:F291"/>
    <mergeCell ref="G291:R291"/>
    <mergeCell ref="S291:T291"/>
    <mergeCell ref="C276:F276"/>
    <mergeCell ref="C277:D277"/>
    <mergeCell ref="S290:T290"/>
    <mergeCell ref="S354:T354"/>
    <mergeCell ref="G349:R349"/>
    <mergeCell ref="B349:F349"/>
    <mergeCell ref="B348:F348"/>
    <mergeCell ref="G329:R330"/>
    <mergeCell ref="B352:F352"/>
    <mergeCell ref="G352:R352"/>
    <mergeCell ref="S348:T352"/>
    <mergeCell ref="G343:R343"/>
    <mergeCell ref="G344:R344"/>
    <mergeCell ref="G345:R346"/>
    <mergeCell ref="G347:R347"/>
    <mergeCell ref="G351:R351"/>
    <mergeCell ref="B351:F351"/>
    <mergeCell ref="G350:R350"/>
    <mergeCell ref="G341:R341"/>
    <mergeCell ref="W299:X343"/>
    <mergeCell ref="G300:R300"/>
    <mergeCell ref="G301:R301"/>
    <mergeCell ref="G302:R302"/>
    <mergeCell ref="G303:R303"/>
    <mergeCell ref="G304:R304"/>
    <mergeCell ref="G305:R305"/>
    <mergeCell ref="G308:R308"/>
    <mergeCell ref="G338:R338"/>
    <mergeCell ref="G339:R339"/>
    <mergeCell ref="G340:R340"/>
    <mergeCell ref="G336:R336"/>
    <mergeCell ref="G335:R335"/>
    <mergeCell ref="G334:R334"/>
    <mergeCell ref="G337:R337"/>
    <mergeCell ref="G333:R333"/>
    <mergeCell ref="G325:R325"/>
    <mergeCell ref="G326:R326"/>
    <mergeCell ref="G319:R319"/>
    <mergeCell ref="G318:R318"/>
    <mergeCell ref="G315:R316"/>
    <mergeCell ref="G306:R306"/>
    <mergeCell ref="G307:R307"/>
    <mergeCell ref="S299:T343"/>
    <mergeCell ref="E47:H47"/>
    <mergeCell ref="S79:T79"/>
    <mergeCell ref="S75:T75"/>
    <mergeCell ref="E76:I76"/>
    <mergeCell ref="B358:F358"/>
    <mergeCell ref="G358:R358"/>
    <mergeCell ref="S358:T358"/>
    <mergeCell ref="G355:R355"/>
    <mergeCell ref="S355:T355"/>
    <mergeCell ref="B356:F356"/>
    <mergeCell ref="B357:F357"/>
    <mergeCell ref="G357:R357"/>
    <mergeCell ref="S357:T357"/>
    <mergeCell ref="G356:R356"/>
    <mergeCell ref="S356:T356"/>
    <mergeCell ref="B355:F355"/>
    <mergeCell ref="G322:R323"/>
    <mergeCell ref="G327:R327"/>
    <mergeCell ref="G328:R328"/>
    <mergeCell ref="G310:R311"/>
    <mergeCell ref="G324:R324"/>
    <mergeCell ref="B353:T353"/>
    <mergeCell ref="B354:F354"/>
    <mergeCell ref="G354:R354"/>
    <mergeCell ref="V288:W288"/>
    <mergeCell ref="B286:T286"/>
    <mergeCell ref="B287:F287"/>
    <mergeCell ref="G287:R287"/>
    <mergeCell ref="S287:T287"/>
    <mergeCell ref="B279:B284"/>
    <mergeCell ref="M281:T282"/>
    <mergeCell ref="C283:F283"/>
    <mergeCell ref="C284:D284"/>
    <mergeCell ref="E284:F284"/>
    <mergeCell ref="F282:G282"/>
    <mergeCell ref="H282:I282"/>
    <mergeCell ref="J282:L282"/>
    <mergeCell ref="G283:J284"/>
    <mergeCell ref="F281:G281"/>
    <mergeCell ref="H281:I281"/>
    <mergeCell ref="J281:L281"/>
    <mergeCell ref="B285:T285"/>
    <mergeCell ref="K283:T284"/>
    <mergeCell ref="I56:R56"/>
    <mergeCell ref="S56:T56"/>
    <mergeCell ref="E50:H50"/>
    <mergeCell ref="S48:T48"/>
    <mergeCell ref="E49:H49"/>
    <mergeCell ref="E51:H51"/>
    <mergeCell ref="J19:N22"/>
    <mergeCell ref="O19:Q22"/>
    <mergeCell ref="R19:T22"/>
    <mergeCell ref="B28:E28"/>
    <mergeCell ref="F28:I28"/>
    <mergeCell ref="J28:N28"/>
    <mergeCell ref="R23:T27"/>
    <mergeCell ref="O23:Q27"/>
    <mergeCell ref="J24:N27"/>
    <mergeCell ref="F23:I27"/>
    <mergeCell ref="J23:N23"/>
    <mergeCell ref="B19:E22"/>
    <mergeCell ref="O28:Q28"/>
    <mergeCell ref="S51:T51"/>
    <mergeCell ref="I48:R48"/>
    <mergeCell ref="S54:T54"/>
    <mergeCell ref="I51:R51"/>
    <mergeCell ref="F35:I36"/>
    <mergeCell ref="B9:T9"/>
    <mergeCell ref="F10:I11"/>
    <mergeCell ref="J10:N11"/>
    <mergeCell ref="O10:Q11"/>
    <mergeCell ref="R10:T11"/>
    <mergeCell ref="B33:E34"/>
    <mergeCell ref="B12:E13"/>
    <mergeCell ref="O30:Q30"/>
    <mergeCell ref="R30:T30"/>
    <mergeCell ref="F29:I29"/>
    <mergeCell ref="B29:E29"/>
    <mergeCell ref="O29:Q29"/>
    <mergeCell ref="J31:N32"/>
    <mergeCell ref="B31:E32"/>
    <mergeCell ref="F19:I22"/>
    <mergeCell ref="B23:E27"/>
    <mergeCell ref="R28:T28"/>
    <mergeCell ref="F30:I30"/>
    <mergeCell ref="J12:N12"/>
    <mergeCell ref="O12:Q13"/>
    <mergeCell ref="R12:T13"/>
    <mergeCell ref="J13:N13"/>
    <mergeCell ref="B10:E11"/>
    <mergeCell ref="J16:N18"/>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J30:N30"/>
    <mergeCell ref="F16:I18"/>
    <mergeCell ref="B16:E18"/>
    <mergeCell ref="B14:E15"/>
    <mergeCell ref="R16:T18"/>
    <mergeCell ref="O16:Q18"/>
    <mergeCell ref="R14:T15"/>
    <mergeCell ref="O14:Q15"/>
    <mergeCell ref="J14:N15"/>
    <mergeCell ref="F14:I15"/>
    <mergeCell ref="S52:T52"/>
    <mergeCell ref="F12:I13"/>
    <mergeCell ref="J29:N29"/>
    <mergeCell ref="R29:T29"/>
    <mergeCell ref="F31:I32"/>
    <mergeCell ref="B30:E30"/>
    <mergeCell ref="S53:T53"/>
    <mergeCell ref="B35:E36"/>
    <mergeCell ref="R35:T36"/>
    <mergeCell ref="O35:Q36"/>
    <mergeCell ref="J35:N36"/>
    <mergeCell ref="S38:T38"/>
    <mergeCell ref="I50:R50"/>
    <mergeCell ref="S50:T50"/>
    <mergeCell ref="S45:T45"/>
    <mergeCell ref="B38:H38"/>
    <mergeCell ref="I38:J38"/>
    <mergeCell ref="K38:L38"/>
    <mergeCell ref="M38:R38"/>
    <mergeCell ref="B41:T41"/>
    <mergeCell ref="B43:T43"/>
    <mergeCell ref="B44:T44"/>
    <mergeCell ref="R31:T32"/>
    <mergeCell ref="O31:Q32"/>
    <mergeCell ref="B94:T94"/>
    <mergeCell ref="C46:D56"/>
    <mergeCell ref="E45:H45"/>
    <mergeCell ref="I63:R63"/>
    <mergeCell ref="E48:H48"/>
    <mergeCell ref="I45:R45"/>
    <mergeCell ref="O33:Q34"/>
    <mergeCell ref="J33:N34"/>
    <mergeCell ref="R33:T34"/>
    <mergeCell ref="F33:I34"/>
    <mergeCell ref="B37:T37"/>
    <mergeCell ref="C45:D45"/>
    <mergeCell ref="E46:H46"/>
    <mergeCell ref="I46:R46"/>
    <mergeCell ref="S46:T46"/>
    <mergeCell ref="B46:B56"/>
    <mergeCell ref="I47:R47"/>
    <mergeCell ref="E56:H56"/>
    <mergeCell ref="S55:T55"/>
    <mergeCell ref="E52:H52"/>
    <mergeCell ref="I49:R49"/>
    <mergeCell ref="S49:T49"/>
    <mergeCell ref="S47:T47"/>
    <mergeCell ref="I52:R52"/>
    <mergeCell ref="E92:I92"/>
    <mergeCell ref="S65:T65"/>
    <mergeCell ref="B57:B67"/>
    <mergeCell ref="S95:T95"/>
    <mergeCell ref="E59:H59"/>
    <mergeCell ref="I59:R59"/>
    <mergeCell ref="C57:D67"/>
    <mergeCell ref="E58:H58"/>
    <mergeCell ref="I58:R58"/>
    <mergeCell ref="E64:H64"/>
    <mergeCell ref="E62:H62"/>
    <mergeCell ref="S57:T57"/>
    <mergeCell ref="S63:T63"/>
    <mergeCell ref="S59:T59"/>
    <mergeCell ref="S60:T60"/>
    <mergeCell ref="I62:R62"/>
    <mergeCell ref="S61:T61"/>
    <mergeCell ref="S58:T58"/>
    <mergeCell ref="S62:T62"/>
    <mergeCell ref="I65:R65"/>
    <mergeCell ref="J91:R91"/>
    <mergeCell ref="J90:R90"/>
    <mergeCell ref="J85:R85"/>
    <mergeCell ref="S64:T64"/>
    <mergeCell ref="E93:I93"/>
    <mergeCell ref="J92:R92"/>
    <mergeCell ref="J93:R93"/>
    <mergeCell ref="S93:T93"/>
    <mergeCell ref="C92:D92"/>
    <mergeCell ref="C93:D93"/>
    <mergeCell ref="E91:I91"/>
    <mergeCell ref="J75:R75"/>
    <mergeCell ref="E79:I79"/>
    <mergeCell ref="J78:R78"/>
    <mergeCell ref="S87:T87"/>
    <mergeCell ref="S83:T83"/>
    <mergeCell ref="J88:R88"/>
    <mergeCell ref="C84:D91"/>
    <mergeCell ref="E82:I82"/>
    <mergeCell ref="S88:T88"/>
    <mergeCell ref="S86:T86"/>
    <mergeCell ref="J76:R76"/>
    <mergeCell ref="J82:R82"/>
    <mergeCell ref="J87:R87"/>
    <mergeCell ref="S92:T92"/>
    <mergeCell ref="E89:I89"/>
    <mergeCell ref="J89:R89"/>
    <mergeCell ref="S84:T84"/>
    <mergeCell ref="B84:B91"/>
    <mergeCell ref="C81:D83"/>
    <mergeCell ref="E73:I73"/>
    <mergeCell ref="B81:B83"/>
    <mergeCell ref="E86:I86"/>
    <mergeCell ref="J86:R86"/>
    <mergeCell ref="S74:T74"/>
    <mergeCell ref="E74:I74"/>
    <mergeCell ref="J74:R74"/>
    <mergeCell ref="E81:I81"/>
    <mergeCell ref="J81:R81"/>
    <mergeCell ref="S81:T81"/>
    <mergeCell ref="S85:T85"/>
    <mergeCell ref="S82:T82"/>
    <mergeCell ref="E88:I88"/>
    <mergeCell ref="S89:T89"/>
    <mergeCell ref="S91:T91"/>
    <mergeCell ref="S90:T90"/>
    <mergeCell ref="E87:I87"/>
    <mergeCell ref="E90:I90"/>
    <mergeCell ref="B137:C137"/>
    <mergeCell ref="D137:J137"/>
    <mergeCell ref="D138:J138"/>
    <mergeCell ref="B135:C135"/>
    <mergeCell ref="K135:R135"/>
    <mergeCell ref="S135:T135"/>
    <mergeCell ref="S137:T137"/>
    <mergeCell ref="S136:T136"/>
    <mergeCell ref="D135:J135"/>
    <mergeCell ref="S138:T138"/>
    <mergeCell ref="B138:C138"/>
    <mergeCell ref="B130:T130"/>
    <mergeCell ref="B131:T131"/>
    <mergeCell ref="B132:T132"/>
    <mergeCell ref="B133:T133"/>
    <mergeCell ref="B134:T134"/>
    <mergeCell ref="D119:J119"/>
    <mergeCell ref="B119:C119"/>
    <mergeCell ref="S119:T119"/>
    <mergeCell ref="K119:R119"/>
    <mergeCell ref="B121:C121"/>
    <mergeCell ref="D128:J128"/>
    <mergeCell ref="S128:T128"/>
    <mergeCell ref="S129:T129"/>
    <mergeCell ref="S124:T124"/>
    <mergeCell ref="B127:C127"/>
    <mergeCell ref="D127:J127"/>
    <mergeCell ref="S127:T127"/>
    <mergeCell ref="B128:C128"/>
    <mergeCell ref="B129:C129"/>
    <mergeCell ref="D129:J129"/>
    <mergeCell ref="K123:R123"/>
    <mergeCell ref="B123:C123"/>
    <mergeCell ref="D123:J123"/>
    <mergeCell ref="S123:T123"/>
    <mergeCell ref="B109:T109"/>
    <mergeCell ref="B110:E110"/>
    <mergeCell ref="B97:C97"/>
    <mergeCell ref="S97:T97"/>
    <mergeCell ref="B98:C98"/>
    <mergeCell ref="B111:E111"/>
    <mergeCell ref="G110:R110"/>
    <mergeCell ref="G111:R111"/>
    <mergeCell ref="B107:C107"/>
    <mergeCell ref="D107:J107"/>
    <mergeCell ref="K107:R107"/>
    <mergeCell ref="D98:J98"/>
    <mergeCell ref="K98:R98"/>
    <mergeCell ref="S107:T107"/>
    <mergeCell ref="S98:T98"/>
    <mergeCell ref="B99:C99"/>
    <mergeCell ref="D99:J99"/>
    <mergeCell ref="K99:R99"/>
    <mergeCell ref="S99:T99"/>
    <mergeCell ref="B106:C106"/>
    <mergeCell ref="D106:J106"/>
    <mergeCell ref="S111:T111"/>
    <mergeCell ref="B100:C100"/>
    <mergeCell ref="D100:J100"/>
    <mergeCell ref="E68:H68"/>
    <mergeCell ref="I66:R66"/>
    <mergeCell ref="S66:T66"/>
    <mergeCell ref="B70:T70"/>
    <mergeCell ref="B71:T71"/>
    <mergeCell ref="E66:H66"/>
    <mergeCell ref="S67:T67"/>
    <mergeCell ref="B68:B69"/>
    <mergeCell ref="C68:D69"/>
    <mergeCell ref="I67:R67"/>
    <mergeCell ref="E69:H69"/>
    <mergeCell ref="I69:R69"/>
    <mergeCell ref="E67:H67"/>
    <mergeCell ref="I68:R68"/>
    <mergeCell ref="S68:T68"/>
    <mergeCell ref="S69:T69"/>
    <mergeCell ref="E72:I72"/>
    <mergeCell ref="J72:R72"/>
    <mergeCell ref="S72:T72"/>
    <mergeCell ref="C72:D72"/>
    <mergeCell ref="B73:B80"/>
    <mergeCell ref="E85:I85"/>
    <mergeCell ref="E84:I84"/>
    <mergeCell ref="J84:R84"/>
    <mergeCell ref="E83:I83"/>
    <mergeCell ref="J83:R83"/>
    <mergeCell ref="J79:R79"/>
    <mergeCell ref="S76:T76"/>
    <mergeCell ref="E77:I77"/>
    <mergeCell ref="J77:R77"/>
    <mergeCell ref="S77:T77"/>
    <mergeCell ref="J73:R73"/>
    <mergeCell ref="E78:I78"/>
    <mergeCell ref="S73:T73"/>
    <mergeCell ref="S78:T78"/>
    <mergeCell ref="E75:I75"/>
    <mergeCell ref="E80:I80"/>
    <mergeCell ref="J80:R80"/>
    <mergeCell ref="S80:T80"/>
    <mergeCell ref="C73:D80"/>
    <mergeCell ref="J165:T166"/>
    <mergeCell ref="B166:C166"/>
    <mergeCell ref="D166:E166"/>
    <mergeCell ref="B170:C170"/>
    <mergeCell ref="B164:K164"/>
    <mergeCell ref="B167:C167"/>
    <mergeCell ref="B168:C168"/>
    <mergeCell ref="F168:I168"/>
    <mergeCell ref="D170:E170"/>
    <mergeCell ref="J170:T170"/>
    <mergeCell ref="J168:T168"/>
    <mergeCell ref="B165:E165"/>
    <mergeCell ref="B169:C169"/>
    <mergeCell ref="J167:T167"/>
    <mergeCell ref="D169:E169"/>
    <mergeCell ref="F169:I169"/>
    <mergeCell ref="J169:T169"/>
    <mergeCell ref="F165:I166"/>
    <mergeCell ref="F167:I167"/>
    <mergeCell ref="D167:E167"/>
    <mergeCell ref="B157:K157"/>
    <mergeCell ref="S139:T139"/>
    <mergeCell ref="K136:R136"/>
    <mergeCell ref="B136:C136"/>
    <mergeCell ref="D136:J136"/>
    <mergeCell ref="B163:K163"/>
    <mergeCell ref="G162:K162"/>
    <mergeCell ref="B162:C162"/>
    <mergeCell ref="G158:H158"/>
    <mergeCell ref="D162:E162"/>
    <mergeCell ref="B160:K160"/>
    <mergeCell ref="B161:C161"/>
    <mergeCell ref="D161:E161"/>
    <mergeCell ref="J161:K161"/>
    <mergeCell ref="G161:H161"/>
    <mergeCell ref="G159:H159"/>
    <mergeCell ref="I159:K159"/>
    <mergeCell ref="I158:K158"/>
    <mergeCell ref="L157:T164"/>
    <mergeCell ref="B158:D158"/>
    <mergeCell ref="E158:F158"/>
    <mergeCell ref="B155:T155"/>
    <mergeCell ref="B148:D148"/>
    <mergeCell ref="B149:D149"/>
    <mergeCell ref="E149:F149"/>
    <mergeCell ref="E148:F148"/>
    <mergeCell ref="B141:T141"/>
    <mergeCell ref="B142:T142"/>
    <mergeCell ref="E146:F146"/>
    <mergeCell ref="B152:D152"/>
    <mergeCell ref="B151:D151"/>
    <mergeCell ref="E153:F153"/>
    <mergeCell ref="E145:F145"/>
    <mergeCell ref="B144:K144"/>
    <mergeCell ref="E150:F152"/>
    <mergeCell ref="K150:K152"/>
    <mergeCell ref="E147:F147"/>
    <mergeCell ref="B146:D146"/>
    <mergeCell ref="B150:D150"/>
    <mergeCell ref="L143:T154"/>
    <mergeCell ref="B185:C185"/>
    <mergeCell ref="D183:E183"/>
    <mergeCell ref="D179:E179"/>
    <mergeCell ref="F179:I179"/>
    <mergeCell ref="J179:T179"/>
    <mergeCell ref="B180:C180"/>
    <mergeCell ref="D180:E180"/>
    <mergeCell ref="F180:I180"/>
    <mergeCell ref="J180:T180"/>
    <mergeCell ref="D184:E184"/>
    <mergeCell ref="B184:C184"/>
    <mergeCell ref="D182:E182"/>
    <mergeCell ref="F182:I182"/>
    <mergeCell ref="J182:T182"/>
    <mergeCell ref="B183:C183"/>
    <mergeCell ref="F183:I183"/>
    <mergeCell ref="J183:T183"/>
    <mergeCell ref="J181:T181"/>
    <mergeCell ref="B182:C182"/>
    <mergeCell ref="B176:C176"/>
    <mergeCell ref="D176:E176"/>
    <mergeCell ref="F176:I176"/>
    <mergeCell ref="J176:T176"/>
    <mergeCell ref="J171:T171"/>
    <mergeCell ref="B174:C174"/>
    <mergeCell ref="D174:E174"/>
    <mergeCell ref="F174:I174"/>
    <mergeCell ref="J174:T174"/>
    <mergeCell ref="J173:T173"/>
    <mergeCell ref="B175:C175"/>
    <mergeCell ref="D175:E175"/>
    <mergeCell ref="F173:I173"/>
    <mergeCell ref="B171:C171"/>
    <mergeCell ref="F172:I172"/>
    <mergeCell ref="D171:E171"/>
    <mergeCell ref="B172:C172"/>
    <mergeCell ref="F175:I175"/>
    <mergeCell ref="J175:T175"/>
    <mergeCell ref="D172:E172"/>
    <mergeCell ref="J172:T172"/>
    <mergeCell ref="D173:E173"/>
    <mergeCell ref="B173:C173"/>
    <mergeCell ref="H200:I200"/>
    <mergeCell ref="C206:D206"/>
    <mergeCell ref="E206:F206"/>
    <mergeCell ref="E200:F200"/>
    <mergeCell ref="K204:T205"/>
    <mergeCell ref="M197:T203"/>
    <mergeCell ref="C197:E197"/>
    <mergeCell ref="C204:F204"/>
    <mergeCell ref="E207:F207"/>
    <mergeCell ref="D125:J125"/>
    <mergeCell ref="K125:R125"/>
    <mergeCell ref="S125:T125"/>
    <mergeCell ref="D121:J121"/>
    <mergeCell ref="S121:T121"/>
    <mergeCell ref="B115:E115"/>
    <mergeCell ref="K124:R124"/>
    <mergeCell ref="K127:R127"/>
    <mergeCell ref="K128:R128"/>
    <mergeCell ref="B126:C126"/>
    <mergeCell ref="D126:J126"/>
    <mergeCell ref="K126:R126"/>
    <mergeCell ref="S126:T126"/>
    <mergeCell ref="B125:C125"/>
    <mergeCell ref="K129:R129"/>
    <mergeCell ref="B124:C124"/>
    <mergeCell ref="D124:J124"/>
    <mergeCell ref="G115:R115"/>
    <mergeCell ref="B192:C192"/>
    <mergeCell ref="D192:E192"/>
    <mergeCell ref="F192:I192"/>
    <mergeCell ref="J192:T192"/>
    <mergeCell ref="B186:C186"/>
    <mergeCell ref="D186:E186"/>
    <mergeCell ref="F186:I186"/>
    <mergeCell ref="J186:T186"/>
    <mergeCell ref="J187:T187"/>
    <mergeCell ref="B156:T156"/>
    <mergeCell ref="F170:I170"/>
    <mergeCell ref="F171:I171"/>
    <mergeCell ref="D168:E168"/>
    <mergeCell ref="B181:C181"/>
    <mergeCell ref="D181:E181"/>
    <mergeCell ref="F181:I181"/>
    <mergeCell ref="J188:T188"/>
    <mergeCell ref="J189:T189"/>
    <mergeCell ref="J190:T190"/>
    <mergeCell ref="B188:C188"/>
    <mergeCell ref="B295:F296"/>
    <mergeCell ref="G295:R296"/>
    <mergeCell ref="S295:T296"/>
    <mergeCell ref="B193:C193"/>
    <mergeCell ref="D193:E193"/>
    <mergeCell ref="F193:I193"/>
    <mergeCell ref="J193:T193"/>
    <mergeCell ref="G294:R294"/>
    <mergeCell ref="S294:T294"/>
    <mergeCell ref="B294:F294"/>
    <mergeCell ref="C220:D220"/>
    <mergeCell ref="E220:F220"/>
    <mergeCell ref="G220:J220"/>
    <mergeCell ref="K220:T220"/>
    <mergeCell ref="C221:D221"/>
    <mergeCell ref="E221:F221"/>
    <mergeCell ref="G221:J221"/>
    <mergeCell ref="K221:T221"/>
    <mergeCell ref="E210:F210"/>
    <mergeCell ref="C208:D208"/>
    <mergeCell ref="E208:F208"/>
    <mergeCell ref="G208:J208"/>
    <mergeCell ref="K208:T208"/>
    <mergeCell ref="B260:C260"/>
    <mergeCell ref="D188:E188"/>
    <mergeCell ref="F188:I188"/>
    <mergeCell ref="B189:C189"/>
    <mergeCell ref="D189:E189"/>
    <mergeCell ref="F189:I189"/>
    <mergeCell ref="B190:C190"/>
    <mergeCell ref="D190:E190"/>
    <mergeCell ref="F190:I190"/>
    <mergeCell ref="C225:D225"/>
    <mergeCell ref="E225:F225"/>
    <mergeCell ref="G225:J225"/>
    <mergeCell ref="B191:C191"/>
    <mergeCell ref="D191:E191"/>
    <mergeCell ref="F191:I191"/>
    <mergeCell ref="J191:T191"/>
    <mergeCell ref="E201:F201"/>
    <mergeCell ref="K200:L200"/>
    <mergeCell ref="G206:J206"/>
    <mergeCell ref="K206:T206"/>
    <mergeCell ref="G207:J207"/>
    <mergeCell ref="K207:T207"/>
    <mergeCell ref="C207:D207"/>
    <mergeCell ref="J197:L197"/>
    <mergeCell ref="F198:G198"/>
    <mergeCell ref="K225:T225"/>
    <mergeCell ref="C222:D222"/>
    <mergeCell ref="E222:F222"/>
    <mergeCell ref="G222:J222"/>
    <mergeCell ref="K222:T222"/>
    <mergeCell ref="C223:D223"/>
    <mergeCell ref="E223:F223"/>
    <mergeCell ref="G223:J223"/>
    <mergeCell ref="K223:T223"/>
    <mergeCell ref="C224:D224"/>
    <mergeCell ref="E224:F224"/>
    <mergeCell ref="G224:J224"/>
    <mergeCell ref="K224:T224"/>
  </mergeCells>
  <phoneticPr fontId="28"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S81"/>
  <sheetViews>
    <sheetView zoomScale="70" zoomScaleNormal="70" workbookViewId="0">
      <selection activeCell="B19" sqref="B19:B21"/>
    </sheetView>
  </sheetViews>
  <sheetFormatPr baseColWidth="10" defaultColWidth="10.85546875" defaultRowHeight="12.75" x14ac:dyDescent="0.2"/>
  <cols>
    <col min="1" max="1" width="4.5703125" style="53" customWidth="1"/>
    <col min="2" max="2" width="20.28515625" style="52" customWidth="1"/>
    <col min="3" max="3" width="10" style="53" customWidth="1"/>
    <col min="4" max="4" width="11.28515625" style="53" customWidth="1"/>
    <col min="5" max="5" width="11.42578125" style="53" customWidth="1"/>
    <col min="6" max="6" width="11.7109375" style="53" customWidth="1"/>
    <col min="7" max="7" width="15.42578125" style="53" customWidth="1"/>
    <col min="8" max="8" width="10.7109375" style="53" customWidth="1"/>
    <col min="9" max="10" width="19.42578125" style="53" customWidth="1"/>
    <col min="11" max="11" width="17.140625" style="53" customWidth="1"/>
    <col min="12" max="16" width="10.85546875" style="53"/>
    <col min="17" max="17" width="15" style="53" customWidth="1"/>
    <col min="18" max="18" width="10.5703125" style="53" customWidth="1"/>
    <col min="19" max="19" width="17" style="53" customWidth="1"/>
    <col min="20" max="16384" width="10.85546875" style="53"/>
  </cols>
  <sheetData>
    <row r="1" spans="2:19" ht="15" thickBot="1" x14ac:dyDescent="0.25">
      <c r="K1" s="6"/>
      <c r="L1" s="6"/>
      <c r="M1" s="6"/>
      <c r="N1" s="6"/>
      <c r="O1" s="6"/>
      <c r="P1" s="6"/>
      <c r="Q1" s="6"/>
      <c r="R1" s="6"/>
      <c r="S1" s="173"/>
    </row>
    <row r="2" spans="2:19" ht="14.25" customHeight="1" x14ac:dyDescent="0.2">
      <c r="B2" s="667" t="s">
        <v>330</v>
      </c>
      <c r="C2" s="668"/>
      <c r="D2" s="668"/>
      <c r="E2" s="668"/>
      <c r="F2" s="668"/>
      <c r="G2" s="668"/>
      <c r="H2" s="668"/>
      <c r="I2" s="669"/>
      <c r="J2" s="175"/>
      <c r="K2" s="673"/>
      <c r="L2" s="675" t="s">
        <v>329</v>
      </c>
      <c r="M2" s="676"/>
      <c r="N2" s="676"/>
      <c r="O2" s="676"/>
      <c r="P2" s="676"/>
      <c r="Q2" s="676"/>
      <c r="R2" s="677"/>
      <c r="S2" s="678"/>
    </row>
    <row r="3" spans="2:19" ht="34.5" customHeight="1" x14ac:dyDescent="0.2">
      <c r="B3" s="670"/>
      <c r="C3" s="671"/>
      <c r="D3" s="671"/>
      <c r="E3" s="671"/>
      <c r="F3" s="671"/>
      <c r="G3" s="671"/>
      <c r="H3" s="671"/>
      <c r="I3" s="672"/>
      <c r="J3" s="175"/>
      <c r="K3" s="674"/>
      <c r="L3" s="680" t="s">
        <v>330</v>
      </c>
      <c r="M3" s="681"/>
      <c r="N3" s="681"/>
      <c r="O3" s="681"/>
      <c r="P3" s="681"/>
      <c r="Q3" s="681"/>
      <c r="R3" s="682"/>
      <c r="S3" s="679"/>
    </row>
    <row r="4" spans="2:19" ht="27.75" customHeight="1" x14ac:dyDescent="0.2">
      <c r="B4" s="683" t="s">
        <v>331</v>
      </c>
      <c r="C4" s="684"/>
      <c r="D4" s="684"/>
      <c r="E4" s="684"/>
      <c r="F4" s="685"/>
      <c r="G4" s="158" t="s">
        <v>604</v>
      </c>
      <c r="H4" s="159" t="s">
        <v>2</v>
      </c>
      <c r="I4" s="160" t="s">
        <v>0</v>
      </c>
      <c r="J4" s="176"/>
      <c r="K4" s="674"/>
      <c r="L4" s="680" t="s">
        <v>331</v>
      </c>
      <c r="M4" s="681"/>
      <c r="N4" s="681"/>
      <c r="O4" s="681"/>
      <c r="P4" s="681"/>
      <c r="Q4" s="681"/>
      <c r="R4" s="682"/>
      <c r="S4" s="679"/>
    </row>
    <row r="5" spans="2:19" ht="27.75" customHeight="1" thickBot="1" x14ac:dyDescent="0.3">
      <c r="B5" s="686"/>
      <c r="C5" s="687"/>
      <c r="D5" s="687"/>
      <c r="E5" s="687"/>
      <c r="F5" s="688"/>
      <c r="G5" s="161" t="s">
        <v>636</v>
      </c>
      <c r="H5" s="162">
        <v>3</v>
      </c>
      <c r="I5" s="163" t="s">
        <v>337</v>
      </c>
      <c r="J5" s="177"/>
      <c r="K5" s="674"/>
      <c r="L5" s="689" t="s">
        <v>1086</v>
      </c>
      <c r="M5" s="690"/>
      <c r="N5" s="690"/>
      <c r="O5" s="690"/>
      <c r="P5" s="690"/>
      <c r="Q5" s="690"/>
      <c r="R5" s="691"/>
      <c r="S5" s="679"/>
    </row>
    <row r="6" spans="2:19" ht="33.75" customHeight="1" x14ac:dyDescent="0.2">
      <c r="B6" s="711" t="s">
        <v>339</v>
      </c>
      <c r="C6" s="712"/>
      <c r="D6" s="712"/>
      <c r="E6" s="712"/>
      <c r="F6" s="712"/>
      <c r="G6" s="712"/>
      <c r="H6" s="713"/>
      <c r="I6" s="703"/>
      <c r="J6" s="176"/>
      <c r="K6" s="714" t="s">
        <v>332</v>
      </c>
      <c r="L6" s="715"/>
      <c r="M6" s="718" t="s">
        <v>109</v>
      </c>
      <c r="N6" s="719"/>
      <c r="O6" s="718" t="s">
        <v>110</v>
      </c>
      <c r="P6" s="719"/>
      <c r="Q6" s="722" t="s">
        <v>333</v>
      </c>
      <c r="R6" s="724" t="s">
        <v>2</v>
      </c>
      <c r="S6" s="692" t="s">
        <v>0</v>
      </c>
    </row>
    <row r="7" spans="2:19" ht="15" customHeight="1" x14ac:dyDescent="0.2">
      <c r="B7" s="694" t="s">
        <v>341</v>
      </c>
      <c r="C7" s="695"/>
      <c r="D7" s="698">
        <v>1</v>
      </c>
      <c r="E7" s="698">
        <v>2</v>
      </c>
      <c r="F7" s="698">
        <v>3</v>
      </c>
      <c r="G7" s="700" t="s">
        <v>342</v>
      </c>
      <c r="H7" s="702" t="s">
        <v>99</v>
      </c>
      <c r="I7" s="703"/>
      <c r="J7" s="176"/>
      <c r="K7" s="716"/>
      <c r="L7" s="717"/>
      <c r="M7" s="720"/>
      <c r="N7" s="721"/>
      <c r="O7" s="720"/>
      <c r="P7" s="721"/>
      <c r="Q7" s="723"/>
      <c r="R7" s="725"/>
      <c r="S7" s="693"/>
    </row>
    <row r="8" spans="2:19" ht="15.75" customHeight="1" thickBot="1" x14ac:dyDescent="0.25">
      <c r="B8" s="696"/>
      <c r="C8" s="697"/>
      <c r="D8" s="699"/>
      <c r="E8" s="699"/>
      <c r="F8" s="699"/>
      <c r="G8" s="701"/>
      <c r="H8" s="704"/>
      <c r="I8" s="705"/>
      <c r="J8" s="176"/>
      <c r="K8" s="706" t="s">
        <v>334</v>
      </c>
      <c r="L8" s="707"/>
      <c r="M8" s="708" t="s">
        <v>335</v>
      </c>
      <c r="N8" s="708"/>
      <c r="O8" s="709" t="s">
        <v>336</v>
      </c>
      <c r="P8" s="710"/>
      <c r="Q8" s="131">
        <v>42309</v>
      </c>
      <c r="R8" s="132">
        <v>2</v>
      </c>
      <c r="S8" s="190" t="s">
        <v>338</v>
      </c>
    </row>
    <row r="9" spans="2:19" ht="15.75" customHeight="1" thickBot="1" x14ac:dyDescent="0.3">
      <c r="B9" s="164">
        <v>3</v>
      </c>
      <c r="C9" s="165">
        <v>500</v>
      </c>
      <c r="D9" s="165">
        <v>3</v>
      </c>
      <c r="E9" s="165">
        <v>50</v>
      </c>
      <c r="F9" s="165"/>
      <c r="G9" s="165"/>
      <c r="H9" s="726"/>
      <c r="I9" s="727"/>
      <c r="J9" s="178"/>
      <c r="K9" s="728" t="s">
        <v>340</v>
      </c>
      <c r="L9" s="729"/>
      <c r="M9" s="729"/>
      <c r="N9" s="729"/>
      <c r="O9" s="729"/>
      <c r="P9" s="729"/>
      <c r="Q9" s="729"/>
      <c r="R9" s="729"/>
      <c r="S9" s="730"/>
    </row>
    <row r="10" spans="2:19" ht="20.25" customHeight="1" x14ac:dyDescent="0.2">
      <c r="B10" s="731" t="s">
        <v>343</v>
      </c>
      <c r="C10" s="166">
        <v>1</v>
      </c>
      <c r="D10" s="54">
        <v>227</v>
      </c>
      <c r="E10" s="54">
        <v>164</v>
      </c>
      <c r="F10" s="54">
        <v>11</v>
      </c>
      <c r="G10" s="167">
        <f t="shared" ref="G10:G40" si="0">+D10+E10+F10</f>
        <v>402</v>
      </c>
      <c r="H10" s="734"/>
      <c r="I10" s="735"/>
      <c r="J10" s="195"/>
      <c r="K10" s="736" t="s">
        <v>341</v>
      </c>
      <c r="L10" s="737"/>
      <c r="M10" s="738">
        <v>1</v>
      </c>
      <c r="N10" s="738">
        <v>2</v>
      </c>
      <c r="O10" s="739">
        <v>3</v>
      </c>
      <c r="P10" s="739">
        <v>4</v>
      </c>
      <c r="Q10" s="738" t="s">
        <v>342</v>
      </c>
      <c r="R10" s="741" t="s">
        <v>99</v>
      </c>
      <c r="S10" s="742"/>
    </row>
    <row r="11" spans="2:19" ht="16.5" customHeight="1" thickBot="1" x14ac:dyDescent="0.25">
      <c r="B11" s="732"/>
      <c r="C11" s="168" t="s">
        <v>347</v>
      </c>
      <c r="D11" s="56">
        <f>+D10*0.4</f>
        <v>90.800000000000011</v>
      </c>
      <c r="E11" s="56">
        <f t="shared" ref="E11" si="1">+E10*0.4</f>
        <v>65.600000000000009</v>
      </c>
      <c r="F11" s="56">
        <v>4</v>
      </c>
      <c r="G11" s="56">
        <f t="shared" si="0"/>
        <v>160.40000000000003</v>
      </c>
      <c r="H11" s="744"/>
      <c r="I11" s="745"/>
      <c r="J11" s="195"/>
      <c r="K11" s="706"/>
      <c r="L11" s="707"/>
      <c r="M11" s="708"/>
      <c r="N11" s="708"/>
      <c r="O11" s="740"/>
      <c r="P11" s="740"/>
      <c r="Q11" s="708"/>
      <c r="R11" s="743"/>
      <c r="S11" s="730"/>
    </row>
    <row r="12" spans="2:19" ht="25.5" customHeight="1" thickBot="1" x14ac:dyDescent="0.25">
      <c r="B12" s="733"/>
      <c r="C12" s="169">
        <v>0.6</v>
      </c>
      <c r="D12" s="57">
        <f>+D10*0.6</f>
        <v>136.19999999999999</v>
      </c>
      <c r="E12" s="57">
        <f t="shared" ref="E12" si="2">+E10*0.6</f>
        <v>98.399999999999991</v>
      </c>
      <c r="F12" s="57">
        <v>7</v>
      </c>
      <c r="G12" s="57">
        <f t="shared" si="0"/>
        <v>241.59999999999997</v>
      </c>
      <c r="H12" s="746"/>
      <c r="I12" s="747"/>
      <c r="J12" s="195"/>
      <c r="K12" s="748" t="s">
        <v>343</v>
      </c>
      <c r="L12" s="133">
        <v>1</v>
      </c>
      <c r="M12" s="55">
        <v>227</v>
      </c>
      <c r="N12" s="55">
        <v>164</v>
      </c>
      <c r="O12" s="55">
        <v>11</v>
      </c>
      <c r="P12" s="55">
        <v>0</v>
      </c>
      <c r="Q12" s="134">
        <f>SUM(M12:P12)</f>
        <v>402</v>
      </c>
      <c r="R12" s="750"/>
      <c r="S12" s="751"/>
    </row>
    <row r="13" spans="2:19" x14ac:dyDescent="0.2">
      <c r="B13" s="731" t="s">
        <v>344</v>
      </c>
      <c r="C13" s="166" t="s">
        <v>342</v>
      </c>
      <c r="D13" s="54">
        <v>227</v>
      </c>
      <c r="E13" s="54">
        <v>164</v>
      </c>
      <c r="F13" s="54">
        <v>11</v>
      </c>
      <c r="G13" s="170">
        <f t="shared" si="0"/>
        <v>402</v>
      </c>
      <c r="H13" s="734"/>
      <c r="I13" s="735"/>
      <c r="J13" s="195"/>
      <c r="K13" s="749"/>
      <c r="L13" s="135">
        <v>0.4</v>
      </c>
      <c r="M13" s="56">
        <f>M12*0.4</f>
        <v>90.800000000000011</v>
      </c>
      <c r="N13" s="56">
        <f>N12*0.4</f>
        <v>65.600000000000009</v>
      </c>
      <c r="O13" s="56">
        <v>5</v>
      </c>
      <c r="P13" s="56">
        <f>P12*0.4</f>
        <v>0</v>
      </c>
      <c r="Q13" s="136">
        <f>SUM(M13:P13)</f>
        <v>161.40000000000003</v>
      </c>
      <c r="R13" s="744"/>
      <c r="S13" s="745"/>
    </row>
    <row r="14" spans="2:19" x14ac:dyDescent="0.2">
      <c r="B14" s="732"/>
      <c r="C14" s="168" t="s">
        <v>347</v>
      </c>
      <c r="D14" s="56">
        <v>90</v>
      </c>
      <c r="E14" s="56">
        <v>65</v>
      </c>
      <c r="F14" s="56">
        <v>4</v>
      </c>
      <c r="G14" s="56">
        <f t="shared" si="0"/>
        <v>159</v>
      </c>
      <c r="H14" s="744"/>
      <c r="I14" s="745"/>
      <c r="J14" s="195"/>
      <c r="K14" s="749"/>
      <c r="L14" s="137">
        <v>0.6</v>
      </c>
      <c r="M14" s="56">
        <f>M12</f>
        <v>227</v>
      </c>
      <c r="N14" s="56">
        <f>N12*0.6</f>
        <v>98.399999999999991</v>
      </c>
      <c r="O14" s="56">
        <v>6</v>
      </c>
      <c r="P14" s="56">
        <f>P12*0.6</f>
        <v>0</v>
      </c>
      <c r="Q14" s="136">
        <f>SUM(M14:P14)</f>
        <v>331.4</v>
      </c>
      <c r="R14" s="744"/>
      <c r="S14" s="745"/>
    </row>
    <row r="15" spans="2:19" ht="12.75" customHeight="1" thickBot="1" x14ac:dyDescent="0.25">
      <c r="B15" s="733"/>
      <c r="C15" s="169">
        <v>0.6</v>
      </c>
      <c r="D15" s="58">
        <v>136</v>
      </c>
      <c r="E15" s="58">
        <v>97</v>
      </c>
      <c r="F15" s="58">
        <v>7</v>
      </c>
      <c r="G15" s="58">
        <f t="shared" si="0"/>
        <v>240</v>
      </c>
      <c r="H15" s="746"/>
      <c r="I15" s="747"/>
      <c r="J15" s="195"/>
      <c r="K15" s="752" t="s">
        <v>344</v>
      </c>
      <c r="L15" s="133" t="s">
        <v>342</v>
      </c>
      <c r="M15" s="55">
        <f>M12</f>
        <v>227</v>
      </c>
      <c r="N15" s="55">
        <f>N12</f>
        <v>164</v>
      </c>
      <c r="O15" s="55">
        <f>O12</f>
        <v>11</v>
      </c>
      <c r="P15" s="55">
        <f>P12</f>
        <v>0</v>
      </c>
      <c r="Q15" s="134">
        <f t="shared" ref="Q15:Q28" si="3">SUM(M15:P15)</f>
        <v>402</v>
      </c>
      <c r="R15" s="744"/>
      <c r="S15" s="745"/>
    </row>
    <row r="16" spans="2:19" ht="15" customHeight="1" x14ac:dyDescent="0.2">
      <c r="B16" s="731" t="s">
        <v>345</v>
      </c>
      <c r="C16" s="166" t="s">
        <v>342</v>
      </c>
      <c r="D16" s="54">
        <v>227</v>
      </c>
      <c r="E16" s="54">
        <v>164</v>
      </c>
      <c r="F16" s="54">
        <v>11</v>
      </c>
      <c r="G16" s="167">
        <f t="shared" si="0"/>
        <v>402</v>
      </c>
      <c r="H16" s="734"/>
      <c r="I16" s="735"/>
      <c r="J16" s="195"/>
      <c r="K16" s="753"/>
      <c r="L16" s="135">
        <v>0.4</v>
      </c>
      <c r="M16" s="56">
        <v>15</v>
      </c>
      <c r="N16" s="56">
        <v>0</v>
      </c>
      <c r="O16" s="56">
        <v>0</v>
      </c>
      <c r="P16" s="56">
        <v>0</v>
      </c>
      <c r="Q16" s="56">
        <f t="shared" si="3"/>
        <v>15</v>
      </c>
      <c r="R16" s="744"/>
      <c r="S16" s="745"/>
    </row>
    <row r="17" spans="2:19" ht="15.75" customHeight="1" x14ac:dyDescent="0.2">
      <c r="B17" s="732"/>
      <c r="C17" s="168" t="s">
        <v>347</v>
      </c>
      <c r="D17" s="56">
        <v>91</v>
      </c>
      <c r="E17" s="56">
        <v>66</v>
      </c>
      <c r="F17" s="56">
        <v>4</v>
      </c>
      <c r="G17" s="56">
        <f t="shared" si="0"/>
        <v>161</v>
      </c>
      <c r="H17" s="744"/>
      <c r="I17" s="745"/>
      <c r="J17" s="195"/>
      <c r="K17" s="754"/>
      <c r="L17" s="137">
        <v>0.6</v>
      </c>
      <c r="M17" s="56">
        <v>0</v>
      </c>
      <c r="N17" s="56">
        <v>0</v>
      </c>
      <c r="O17" s="56">
        <v>0</v>
      </c>
      <c r="P17" s="56">
        <v>0</v>
      </c>
      <c r="Q17" s="56">
        <f t="shared" si="3"/>
        <v>0</v>
      </c>
      <c r="R17" s="744"/>
      <c r="S17" s="745"/>
    </row>
    <row r="18" spans="2:19" ht="23.25" customHeight="1" thickBot="1" x14ac:dyDescent="0.25">
      <c r="B18" s="733"/>
      <c r="C18" s="169">
        <v>0.6</v>
      </c>
      <c r="D18" s="56">
        <v>136</v>
      </c>
      <c r="E18" s="56">
        <v>98</v>
      </c>
      <c r="F18" s="56">
        <v>7</v>
      </c>
      <c r="G18" s="56">
        <f t="shared" si="0"/>
        <v>241</v>
      </c>
      <c r="H18" s="744"/>
      <c r="I18" s="745"/>
      <c r="J18" s="195"/>
      <c r="K18" s="752" t="s">
        <v>346</v>
      </c>
      <c r="L18" s="133" t="s">
        <v>342</v>
      </c>
      <c r="M18" s="55">
        <f>M12</f>
        <v>227</v>
      </c>
      <c r="N18" s="55">
        <f>N12</f>
        <v>164</v>
      </c>
      <c r="O18" s="55">
        <f>O12</f>
        <v>11</v>
      </c>
      <c r="P18" s="55">
        <f>P12</f>
        <v>0</v>
      </c>
      <c r="Q18" s="134">
        <f t="shared" si="3"/>
        <v>402</v>
      </c>
      <c r="R18" s="744"/>
      <c r="S18" s="745"/>
    </row>
    <row r="19" spans="2:19" ht="13.5" customHeight="1" x14ac:dyDescent="0.2">
      <c r="B19" s="731" t="s">
        <v>348</v>
      </c>
      <c r="C19" s="166" t="s">
        <v>342</v>
      </c>
      <c r="D19" s="54">
        <v>227</v>
      </c>
      <c r="E19" s="54">
        <v>164</v>
      </c>
      <c r="F19" s="54">
        <v>11</v>
      </c>
      <c r="G19" s="170">
        <f t="shared" si="0"/>
        <v>402</v>
      </c>
      <c r="H19" s="744"/>
      <c r="I19" s="745"/>
      <c r="J19" s="195"/>
      <c r="K19" s="753"/>
      <c r="L19" s="135" t="s">
        <v>347</v>
      </c>
      <c r="M19" s="56">
        <v>91</v>
      </c>
      <c r="N19" s="56">
        <v>18</v>
      </c>
      <c r="O19" s="56">
        <v>5</v>
      </c>
      <c r="P19" s="56">
        <v>0</v>
      </c>
      <c r="Q19" s="56">
        <f t="shared" si="3"/>
        <v>114</v>
      </c>
      <c r="R19" s="744"/>
      <c r="S19" s="745"/>
    </row>
    <row r="20" spans="2:19" ht="15" customHeight="1" x14ac:dyDescent="0.2">
      <c r="B20" s="732"/>
      <c r="C20" s="168" t="s">
        <v>347</v>
      </c>
      <c r="D20" s="56">
        <v>0</v>
      </c>
      <c r="E20" s="56">
        <v>0</v>
      </c>
      <c r="F20" s="56">
        <v>0</v>
      </c>
      <c r="G20" s="56">
        <f t="shared" si="0"/>
        <v>0</v>
      </c>
      <c r="H20" s="744"/>
      <c r="I20" s="745"/>
      <c r="J20" s="195"/>
      <c r="K20" s="754"/>
      <c r="L20" s="137">
        <v>0.6</v>
      </c>
      <c r="M20" s="56">
        <v>38</v>
      </c>
      <c r="N20" s="56">
        <v>0</v>
      </c>
      <c r="O20" s="56">
        <v>6</v>
      </c>
      <c r="P20" s="56">
        <v>0</v>
      </c>
      <c r="Q20" s="56">
        <f t="shared" si="3"/>
        <v>44</v>
      </c>
      <c r="R20" s="744"/>
      <c r="S20" s="745"/>
    </row>
    <row r="21" spans="2:19" ht="17.25" customHeight="1" thickBot="1" x14ac:dyDescent="0.25">
      <c r="B21" s="733"/>
      <c r="C21" s="169">
        <v>0.6</v>
      </c>
      <c r="D21" s="56">
        <v>0</v>
      </c>
      <c r="E21" s="56">
        <v>0</v>
      </c>
      <c r="F21" s="56">
        <v>0</v>
      </c>
      <c r="G21" s="56">
        <f t="shared" si="0"/>
        <v>0</v>
      </c>
      <c r="H21" s="744"/>
      <c r="I21" s="745"/>
      <c r="J21" s="195"/>
      <c r="K21" s="752" t="s">
        <v>348</v>
      </c>
      <c r="L21" s="133" t="s">
        <v>342</v>
      </c>
      <c r="M21" s="55">
        <f>M12</f>
        <v>227</v>
      </c>
      <c r="N21" s="55">
        <f>N12</f>
        <v>164</v>
      </c>
      <c r="O21" s="55">
        <f>O12</f>
        <v>11</v>
      </c>
      <c r="P21" s="55">
        <f>P12</f>
        <v>0</v>
      </c>
      <c r="Q21" s="134">
        <f t="shared" si="3"/>
        <v>402</v>
      </c>
      <c r="R21" s="744"/>
      <c r="S21" s="745"/>
    </row>
    <row r="22" spans="2:19" ht="15.75" customHeight="1" x14ac:dyDescent="0.2">
      <c r="B22" s="731" t="s">
        <v>641</v>
      </c>
      <c r="C22" s="166" t="s">
        <v>342</v>
      </c>
      <c r="D22" s="54">
        <v>227</v>
      </c>
      <c r="E22" s="54">
        <v>164</v>
      </c>
      <c r="F22" s="54">
        <v>11</v>
      </c>
      <c r="G22" s="167">
        <f t="shared" si="0"/>
        <v>402</v>
      </c>
      <c r="H22" s="744"/>
      <c r="I22" s="745"/>
      <c r="J22" s="195"/>
      <c r="K22" s="753"/>
      <c r="L22" s="135" t="s">
        <v>347</v>
      </c>
      <c r="M22" s="56">
        <v>0</v>
      </c>
      <c r="N22" s="56">
        <f t="shared" ref="N22:P23" si="4">N13-N19</f>
        <v>47.600000000000009</v>
      </c>
      <c r="O22" s="138">
        <f t="shared" si="4"/>
        <v>0</v>
      </c>
      <c r="P22" s="56">
        <f t="shared" si="4"/>
        <v>0</v>
      </c>
      <c r="Q22" s="56">
        <f t="shared" si="3"/>
        <v>47.600000000000009</v>
      </c>
      <c r="R22" s="744"/>
      <c r="S22" s="745"/>
    </row>
    <row r="23" spans="2:19" x14ac:dyDescent="0.2">
      <c r="B23" s="732"/>
      <c r="C23" s="168" t="s">
        <v>347</v>
      </c>
      <c r="D23" s="56">
        <v>90</v>
      </c>
      <c r="E23" s="56">
        <v>65</v>
      </c>
      <c r="F23" s="56">
        <v>4</v>
      </c>
      <c r="G23" s="56">
        <f t="shared" si="0"/>
        <v>159</v>
      </c>
      <c r="H23" s="744"/>
      <c r="I23" s="745"/>
      <c r="J23" s="195"/>
      <c r="K23" s="754"/>
      <c r="L23" s="137">
        <v>0.6</v>
      </c>
      <c r="M23" s="56">
        <f>M41</f>
        <v>98</v>
      </c>
      <c r="N23" s="56">
        <f t="shared" si="4"/>
        <v>98.399999999999991</v>
      </c>
      <c r="O23" s="56">
        <f t="shared" si="4"/>
        <v>0</v>
      </c>
      <c r="P23" s="56">
        <f t="shared" si="4"/>
        <v>0</v>
      </c>
      <c r="Q23" s="56">
        <f t="shared" si="3"/>
        <v>196.39999999999998</v>
      </c>
      <c r="R23" s="744"/>
      <c r="S23" s="745"/>
    </row>
    <row r="24" spans="2:19" ht="15" customHeight="1" thickBot="1" x14ac:dyDescent="0.25">
      <c r="B24" s="733"/>
      <c r="C24" s="169">
        <v>0.6</v>
      </c>
      <c r="D24" s="56">
        <v>134</v>
      </c>
      <c r="E24" s="56">
        <v>97</v>
      </c>
      <c r="F24" s="56">
        <v>7</v>
      </c>
      <c r="G24" s="56">
        <f t="shared" si="0"/>
        <v>238</v>
      </c>
      <c r="H24" s="744"/>
      <c r="I24" s="745"/>
      <c r="J24" s="195"/>
      <c r="K24" s="752" t="s">
        <v>349</v>
      </c>
      <c r="L24" s="133" t="s">
        <v>342</v>
      </c>
      <c r="M24" s="55">
        <f>M12+5</f>
        <v>232</v>
      </c>
      <c r="N24" s="55">
        <f>N12</f>
        <v>164</v>
      </c>
      <c r="O24" s="55">
        <f>O12</f>
        <v>11</v>
      </c>
      <c r="P24" s="55">
        <f>P12</f>
        <v>0</v>
      </c>
      <c r="Q24" s="134">
        <f t="shared" si="3"/>
        <v>407</v>
      </c>
      <c r="R24" s="744"/>
      <c r="S24" s="745"/>
    </row>
    <row r="25" spans="2:19" ht="15" customHeight="1" x14ac:dyDescent="0.2">
      <c r="B25" s="731" t="s">
        <v>350</v>
      </c>
      <c r="C25" s="166" t="s">
        <v>342</v>
      </c>
      <c r="D25" s="54">
        <v>227</v>
      </c>
      <c r="E25" s="54">
        <v>164</v>
      </c>
      <c r="F25" s="54">
        <v>11</v>
      </c>
      <c r="G25" s="167">
        <f t="shared" si="0"/>
        <v>402</v>
      </c>
      <c r="H25" s="744"/>
      <c r="I25" s="745"/>
      <c r="J25" s="195"/>
      <c r="K25" s="753"/>
      <c r="L25" s="135" t="s">
        <v>347</v>
      </c>
      <c r="M25" s="56">
        <v>91</v>
      </c>
      <c r="N25" s="56">
        <v>18</v>
      </c>
      <c r="O25" s="56">
        <v>5</v>
      </c>
      <c r="P25" s="56">
        <v>0</v>
      </c>
      <c r="Q25" s="56">
        <f t="shared" si="3"/>
        <v>114</v>
      </c>
      <c r="R25" s="744"/>
      <c r="S25" s="745"/>
    </row>
    <row r="26" spans="2:19" x14ac:dyDescent="0.2">
      <c r="B26" s="732"/>
      <c r="C26" s="168" t="s">
        <v>347</v>
      </c>
      <c r="D26" s="56">
        <v>1</v>
      </c>
      <c r="E26" s="56">
        <v>1</v>
      </c>
      <c r="F26" s="56">
        <v>0</v>
      </c>
      <c r="G26" s="56">
        <f t="shared" si="0"/>
        <v>2</v>
      </c>
      <c r="H26" s="744"/>
      <c r="I26" s="745"/>
      <c r="J26" s="195"/>
      <c r="K26" s="754"/>
      <c r="L26" s="137">
        <v>0.6</v>
      </c>
      <c r="M26" s="56">
        <v>43</v>
      </c>
      <c r="N26" s="56">
        <v>4</v>
      </c>
      <c r="O26" s="56">
        <v>6</v>
      </c>
      <c r="P26" s="56">
        <v>0</v>
      </c>
      <c r="Q26" s="56">
        <f t="shared" si="3"/>
        <v>53</v>
      </c>
      <c r="R26" s="744"/>
      <c r="S26" s="745"/>
    </row>
    <row r="27" spans="2:19" ht="18" customHeight="1" thickBot="1" x14ac:dyDescent="0.25">
      <c r="B27" s="733"/>
      <c r="C27" s="169">
        <v>0.6</v>
      </c>
      <c r="D27" s="56">
        <v>2</v>
      </c>
      <c r="E27" s="56">
        <v>1</v>
      </c>
      <c r="F27" s="56">
        <v>0</v>
      </c>
      <c r="G27" s="56">
        <f t="shared" si="0"/>
        <v>3</v>
      </c>
      <c r="H27" s="744"/>
      <c r="I27" s="745"/>
      <c r="J27" s="195"/>
      <c r="K27" s="752" t="s">
        <v>351</v>
      </c>
      <c r="L27" s="133" t="s">
        <v>342</v>
      </c>
      <c r="M27" s="55">
        <f>M21</f>
        <v>227</v>
      </c>
      <c r="N27" s="55">
        <f>N21+4</f>
        <v>168</v>
      </c>
      <c r="O27" s="55">
        <f>O21</f>
        <v>11</v>
      </c>
      <c r="P27" s="55">
        <f>P21</f>
        <v>0</v>
      </c>
      <c r="Q27" s="134">
        <f t="shared" si="3"/>
        <v>406</v>
      </c>
      <c r="R27" s="744"/>
      <c r="S27" s="745"/>
    </row>
    <row r="28" spans="2:19" ht="15" customHeight="1" x14ac:dyDescent="0.2">
      <c r="B28" s="731" t="s">
        <v>642</v>
      </c>
      <c r="C28" s="166" t="s">
        <v>342</v>
      </c>
      <c r="D28" s="54">
        <v>227</v>
      </c>
      <c r="E28" s="54">
        <v>164</v>
      </c>
      <c r="F28" s="54">
        <v>11</v>
      </c>
      <c r="G28" s="167">
        <f t="shared" si="0"/>
        <v>402</v>
      </c>
      <c r="H28" s="744"/>
      <c r="I28" s="745"/>
      <c r="J28" s="195"/>
      <c r="K28" s="753"/>
      <c r="L28" s="135" t="s">
        <v>347</v>
      </c>
      <c r="M28" s="56">
        <v>91</v>
      </c>
      <c r="N28" s="56">
        <v>18</v>
      </c>
      <c r="O28" s="56">
        <v>5</v>
      </c>
      <c r="P28" s="56">
        <v>0</v>
      </c>
      <c r="Q28" s="56">
        <f t="shared" si="3"/>
        <v>114</v>
      </c>
      <c r="R28" s="744"/>
      <c r="S28" s="745"/>
    </row>
    <row r="29" spans="2:19" x14ac:dyDescent="0.2">
      <c r="B29" s="732"/>
      <c r="C29" s="168" t="s">
        <v>347</v>
      </c>
      <c r="D29" s="56">
        <v>4</v>
      </c>
      <c r="E29" s="56">
        <v>2</v>
      </c>
      <c r="F29" s="56">
        <v>0</v>
      </c>
      <c r="G29" s="56">
        <f t="shared" si="0"/>
        <v>6</v>
      </c>
      <c r="H29" s="744" t="s">
        <v>353</v>
      </c>
      <c r="I29" s="745"/>
      <c r="J29" s="195"/>
      <c r="K29" s="754"/>
      <c r="L29" s="137">
        <v>0.6</v>
      </c>
      <c r="M29" s="56">
        <v>43</v>
      </c>
      <c r="N29" s="56">
        <v>4</v>
      </c>
      <c r="O29" s="56">
        <v>6</v>
      </c>
      <c r="P29" s="56">
        <v>0</v>
      </c>
      <c r="Q29" s="56">
        <f>SUM(M29:P29)</f>
        <v>53</v>
      </c>
      <c r="R29" s="744"/>
      <c r="S29" s="745"/>
    </row>
    <row r="30" spans="2:19" ht="15" customHeight="1" thickBot="1" x14ac:dyDescent="0.25">
      <c r="B30" s="733"/>
      <c r="C30" s="169" t="s">
        <v>637</v>
      </c>
      <c r="D30" s="57">
        <v>5</v>
      </c>
      <c r="E30" s="57">
        <v>4</v>
      </c>
      <c r="F30" s="57">
        <v>0</v>
      </c>
      <c r="G30" s="57">
        <f t="shared" si="0"/>
        <v>9</v>
      </c>
      <c r="H30" s="746"/>
      <c r="I30" s="747"/>
      <c r="J30" s="195"/>
      <c r="K30" s="752" t="s">
        <v>352</v>
      </c>
      <c r="L30" s="133" t="s">
        <v>342</v>
      </c>
      <c r="M30" s="55">
        <f>M24</f>
        <v>232</v>
      </c>
      <c r="N30" s="55">
        <f>N24</f>
        <v>164</v>
      </c>
      <c r="O30" s="55">
        <f>O24</f>
        <v>11</v>
      </c>
      <c r="P30" s="55">
        <f>P24</f>
        <v>0</v>
      </c>
      <c r="Q30" s="134">
        <f t="shared" ref="Q30:Q50" si="5">SUM(M30:P30)</f>
        <v>407</v>
      </c>
      <c r="R30" s="744"/>
      <c r="S30" s="745"/>
    </row>
    <row r="31" spans="2:19" ht="15" customHeight="1" x14ac:dyDescent="0.2">
      <c r="B31" s="731" t="s">
        <v>354</v>
      </c>
      <c r="C31" s="166" t="s">
        <v>342</v>
      </c>
      <c r="D31" s="54">
        <v>227</v>
      </c>
      <c r="E31" s="54">
        <v>164</v>
      </c>
      <c r="F31" s="54">
        <v>11</v>
      </c>
      <c r="G31" s="167">
        <f t="shared" si="0"/>
        <v>402</v>
      </c>
      <c r="H31" s="734"/>
      <c r="I31" s="735"/>
      <c r="J31" s="195"/>
      <c r="K31" s="753"/>
      <c r="L31" s="135" t="s">
        <v>347</v>
      </c>
      <c r="M31" s="56">
        <v>1</v>
      </c>
      <c r="N31" s="56">
        <f>N25-N28</f>
        <v>0</v>
      </c>
      <c r="O31" s="56">
        <f>O25-O28</f>
        <v>0</v>
      </c>
      <c r="P31" s="56">
        <v>0</v>
      </c>
      <c r="Q31" s="56">
        <f t="shared" si="5"/>
        <v>1</v>
      </c>
      <c r="R31" s="755"/>
      <c r="S31" s="756"/>
    </row>
    <row r="32" spans="2:19" x14ac:dyDescent="0.2">
      <c r="B32" s="732"/>
      <c r="C32" s="168" t="s">
        <v>347</v>
      </c>
      <c r="D32" s="56">
        <v>90</v>
      </c>
      <c r="E32" s="56">
        <v>65</v>
      </c>
      <c r="F32" s="56">
        <v>4</v>
      </c>
      <c r="G32" s="56">
        <f t="shared" si="0"/>
        <v>159</v>
      </c>
      <c r="H32" s="744"/>
      <c r="I32" s="745"/>
      <c r="J32" s="195"/>
      <c r="K32" s="754"/>
      <c r="L32" s="137">
        <v>0.6</v>
      </c>
      <c r="M32" s="56">
        <f>M26-M29</f>
        <v>0</v>
      </c>
      <c r="N32" s="56">
        <f>N26-N29</f>
        <v>0</v>
      </c>
      <c r="O32" s="56">
        <f>O26-O29</f>
        <v>0</v>
      </c>
      <c r="P32" s="56">
        <v>0</v>
      </c>
      <c r="Q32" s="56">
        <f t="shared" si="5"/>
        <v>0</v>
      </c>
      <c r="R32" s="744"/>
      <c r="S32" s="745"/>
    </row>
    <row r="33" spans="2:19" ht="15.75" customHeight="1" thickBot="1" x14ac:dyDescent="0.25">
      <c r="B33" s="733"/>
      <c r="C33" s="169">
        <v>0.6</v>
      </c>
      <c r="D33" s="56">
        <v>134</v>
      </c>
      <c r="E33" s="56">
        <v>97</v>
      </c>
      <c r="F33" s="56">
        <v>7</v>
      </c>
      <c r="G33" s="56">
        <f t="shared" si="0"/>
        <v>238</v>
      </c>
      <c r="H33" s="744"/>
      <c r="I33" s="745"/>
      <c r="J33" s="195"/>
      <c r="K33" s="752" t="s">
        <v>355</v>
      </c>
      <c r="L33" s="133" t="s">
        <v>342</v>
      </c>
      <c r="M33" s="55">
        <f>M12</f>
        <v>227</v>
      </c>
      <c r="N33" s="55">
        <f>N12</f>
        <v>164</v>
      </c>
      <c r="O33" s="55">
        <f>O12</f>
        <v>11</v>
      </c>
      <c r="P33" s="55">
        <f>P12</f>
        <v>0</v>
      </c>
      <c r="Q33" s="134">
        <f t="shared" si="5"/>
        <v>402</v>
      </c>
      <c r="R33" s="757"/>
      <c r="S33" s="758"/>
    </row>
    <row r="34" spans="2:19" ht="15" customHeight="1" x14ac:dyDescent="0.2">
      <c r="B34" s="731" t="s">
        <v>643</v>
      </c>
      <c r="C34" s="166" t="s">
        <v>342</v>
      </c>
      <c r="D34" s="54">
        <v>227</v>
      </c>
      <c r="E34" s="54">
        <v>164</v>
      </c>
      <c r="F34" s="54">
        <v>11</v>
      </c>
      <c r="G34" s="167">
        <f t="shared" si="0"/>
        <v>402</v>
      </c>
      <c r="H34" s="744"/>
      <c r="I34" s="745"/>
      <c r="J34" s="195"/>
      <c r="K34" s="753"/>
      <c r="L34" s="135" t="s">
        <v>347</v>
      </c>
      <c r="M34" s="56">
        <v>1</v>
      </c>
      <c r="N34" s="56">
        <v>0</v>
      </c>
      <c r="O34" s="56">
        <f>O19-O28</f>
        <v>0</v>
      </c>
      <c r="P34" s="56">
        <v>0</v>
      </c>
      <c r="Q34" s="56">
        <f t="shared" si="5"/>
        <v>1</v>
      </c>
      <c r="R34" s="744"/>
      <c r="S34" s="745"/>
    </row>
    <row r="35" spans="2:19" x14ac:dyDescent="0.2">
      <c r="B35" s="732"/>
      <c r="C35" s="168" t="s">
        <v>347</v>
      </c>
      <c r="D35" s="56">
        <v>89</v>
      </c>
      <c r="E35" s="56">
        <v>63</v>
      </c>
      <c r="F35" s="56">
        <v>4</v>
      </c>
      <c r="G35" s="56">
        <f t="shared" si="0"/>
        <v>156</v>
      </c>
      <c r="H35" s="744"/>
      <c r="I35" s="745"/>
      <c r="J35" s="195"/>
      <c r="K35" s="754"/>
      <c r="L35" s="137">
        <v>0.6</v>
      </c>
      <c r="M35" s="56">
        <v>0</v>
      </c>
      <c r="N35" s="56">
        <v>0</v>
      </c>
      <c r="O35" s="56">
        <f>O20-O29</f>
        <v>0</v>
      </c>
      <c r="P35" s="56">
        <v>0</v>
      </c>
      <c r="Q35" s="56">
        <f>SUM(M35:P35)</f>
        <v>0</v>
      </c>
      <c r="R35" s="744"/>
      <c r="S35" s="745"/>
    </row>
    <row r="36" spans="2:19" ht="17.25" customHeight="1" thickBot="1" x14ac:dyDescent="0.25">
      <c r="B36" s="733"/>
      <c r="C36" s="169">
        <v>0.6</v>
      </c>
      <c r="D36" s="56">
        <v>133</v>
      </c>
      <c r="E36" s="56">
        <v>94</v>
      </c>
      <c r="F36" s="56">
        <v>6</v>
      </c>
      <c r="G36" s="56">
        <f t="shared" si="0"/>
        <v>233</v>
      </c>
      <c r="H36" s="744"/>
      <c r="I36" s="745"/>
      <c r="J36" s="195"/>
      <c r="K36" s="752" t="s">
        <v>356</v>
      </c>
      <c r="L36" s="133" t="s">
        <v>342</v>
      </c>
      <c r="M36" s="55">
        <f>M37+M38</f>
        <v>219</v>
      </c>
      <c r="N36" s="55">
        <f>N37+N38</f>
        <v>132</v>
      </c>
      <c r="O36" s="55">
        <f>O37+O38</f>
        <v>4</v>
      </c>
      <c r="P36" s="55">
        <v>0</v>
      </c>
      <c r="Q36" s="134">
        <f t="shared" si="5"/>
        <v>355</v>
      </c>
      <c r="R36" s="755" t="s">
        <v>372</v>
      </c>
      <c r="S36" s="756"/>
    </row>
    <row r="37" spans="2:19" ht="13.5" customHeight="1" x14ac:dyDescent="0.2">
      <c r="B37" s="731" t="s">
        <v>357</v>
      </c>
      <c r="C37" s="166" t="s">
        <v>342</v>
      </c>
      <c r="D37" s="54">
        <v>227</v>
      </c>
      <c r="E37" s="54">
        <v>164</v>
      </c>
      <c r="F37" s="54">
        <v>11</v>
      </c>
      <c r="G37" s="167">
        <f t="shared" si="0"/>
        <v>402</v>
      </c>
      <c r="H37" s="744"/>
      <c r="I37" s="745"/>
      <c r="J37" s="195"/>
      <c r="K37" s="753"/>
      <c r="L37" s="135" t="s">
        <v>347</v>
      </c>
      <c r="M37" s="56">
        <v>88</v>
      </c>
      <c r="N37" s="56">
        <v>53</v>
      </c>
      <c r="O37" s="56">
        <v>2</v>
      </c>
      <c r="P37" s="56">
        <v>1</v>
      </c>
      <c r="Q37" s="56">
        <f t="shared" si="5"/>
        <v>144</v>
      </c>
      <c r="R37" s="755"/>
      <c r="S37" s="756"/>
    </row>
    <row r="38" spans="2:19" x14ac:dyDescent="0.2">
      <c r="B38" s="732"/>
      <c r="C38" s="168" t="s">
        <v>347</v>
      </c>
      <c r="D38" s="56">
        <v>1</v>
      </c>
      <c r="E38" s="56">
        <v>2</v>
      </c>
      <c r="F38" s="56">
        <v>0</v>
      </c>
      <c r="G38" s="56">
        <f t="shared" si="0"/>
        <v>3</v>
      </c>
      <c r="H38" s="744"/>
      <c r="I38" s="745"/>
      <c r="J38" s="195"/>
      <c r="K38" s="754"/>
      <c r="L38" s="137">
        <v>0.6</v>
      </c>
      <c r="M38" s="56">
        <v>131</v>
      </c>
      <c r="N38" s="56">
        <v>79</v>
      </c>
      <c r="O38" s="56">
        <v>2</v>
      </c>
      <c r="P38" s="56">
        <v>2</v>
      </c>
      <c r="Q38" s="56">
        <f t="shared" si="5"/>
        <v>214</v>
      </c>
      <c r="R38" s="755"/>
      <c r="S38" s="756"/>
    </row>
    <row r="39" spans="2:19" ht="14.25" customHeight="1" thickBot="1" x14ac:dyDescent="0.25">
      <c r="B39" s="733"/>
      <c r="C39" s="169">
        <v>0.6</v>
      </c>
      <c r="D39" s="56">
        <v>1</v>
      </c>
      <c r="E39" s="56">
        <v>3</v>
      </c>
      <c r="F39" s="56">
        <v>1</v>
      </c>
      <c r="G39" s="56">
        <f t="shared" si="0"/>
        <v>5</v>
      </c>
      <c r="H39" s="744"/>
      <c r="I39" s="745"/>
      <c r="J39" s="195"/>
      <c r="K39" s="752" t="s">
        <v>358</v>
      </c>
      <c r="L39" s="133" t="s">
        <v>342</v>
      </c>
      <c r="M39" s="55">
        <f>+M40+M41</f>
        <v>163</v>
      </c>
      <c r="N39" s="55">
        <f>N40+N41</f>
        <v>67</v>
      </c>
      <c r="O39" s="55">
        <f>O40+O41</f>
        <v>2</v>
      </c>
      <c r="P39" s="55">
        <v>0</v>
      </c>
      <c r="Q39" s="134">
        <f t="shared" si="5"/>
        <v>232</v>
      </c>
      <c r="R39" s="755" t="s">
        <v>372</v>
      </c>
      <c r="S39" s="756"/>
    </row>
    <row r="40" spans="2:19" ht="13.5" customHeight="1" x14ac:dyDescent="0.2">
      <c r="B40" s="731" t="s">
        <v>644</v>
      </c>
      <c r="C40" s="166" t="s">
        <v>342</v>
      </c>
      <c r="D40" s="54">
        <v>227</v>
      </c>
      <c r="E40" s="54">
        <v>164</v>
      </c>
      <c r="F40" s="54">
        <v>11</v>
      </c>
      <c r="G40" s="167">
        <f t="shared" si="0"/>
        <v>402</v>
      </c>
      <c r="H40" s="744"/>
      <c r="I40" s="745"/>
      <c r="J40" s="195"/>
      <c r="K40" s="753"/>
      <c r="L40" s="135" t="s">
        <v>347</v>
      </c>
      <c r="M40" s="56">
        <v>65</v>
      </c>
      <c r="N40" s="56">
        <v>27</v>
      </c>
      <c r="O40" s="56">
        <v>0.8</v>
      </c>
      <c r="P40" s="56">
        <v>0</v>
      </c>
      <c r="Q40" s="56">
        <f t="shared" si="5"/>
        <v>92.8</v>
      </c>
      <c r="R40" s="755"/>
      <c r="S40" s="756"/>
    </row>
    <row r="41" spans="2:19" x14ac:dyDescent="0.2">
      <c r="B41" s="732"/>
      <c r="C41" s="168" t="s">
        <v>347</v>
      </c>
      <c r="D41" s="56">
        <v>2</v>
      </c>
      <c r="E41" s="56">
        <v>2</v>
      </c>
      <c r="F41" s="56">
        <v>0</v>
      </c>
      <c r="G41" s="56">
        <v>0</v>
      </c>
      <c r="H41" s="744" t="s">
        <v>360</v>
      </c>
      <c r="I41" s="745"/>
      <c r="J41" s="195"/>
      <c r="K41" s="754"/>
      <c r="L41" s="139">
        <v>0.6</v>
      </c>
      <c r="M41" s="56">
        <v>98</v>
      </c>
      <c r="N41" s="58">
        <v>40</v>
      </c>
      <c r="O41" s="58">
        <v>1.2</v>
      </c>
      <c r="P41" s="58">
        <v>0</v>
      </c>
      <c r="Q41" s="58">
        <f t="shared" si="5"/>
        <v>139.19999999999999</v>
      </c>
      <c r="R41" s="755"/>
      <c r="S41" s="756"/>
    </row>
    <row r="42" spans="2:19" ht="17.25" customHeight="1" thickBot="1" x14ac:dyDescent="0.25">
      <c r="B42" s="759"/>
      <c r="C42" s="171">
        <v>0.6</v>
      </c>
      <c r="D42" s="57">
        <v>4</v>
      </c>
      <c r="E42" s="57">
        <v>3</v>
      </c>
      <c r="F42" s="57">
        <v>0</v>
      </c>
      <c r="G42" s="57">
        <f t="shared" ref="G42" si="6">+D42+E42+F42</f>
        <v>7</v>
      </c>
      <c r="H42" s="746"/>
      <c r="I42" s="747"/>
      <c r="J42" s="195"/>
      <c r="K42" s="752" t="s">
        <v>359</v>
      </c>
      <c r="L42" s="133" t="s">
        <v>342</v>
      </c>
      <c r="M42" s="55">
        <f>+M43+M44</f>
        <v>75</v>
      </c>
      <c r="N42" s="55">
        <f>N43+N44</f>
        <v>47</v>
      </c>
      <c r="O42" s="55">
        <f>O43+O44</f>
        <v>0</v>
      </c>
      <c r="P42" s="55">
        <v>0</v>
      </c>
      <c r="Q42" s="134">
        <f t="shared" si="5"/>
        <v>122</v>
      </c>
      <c r="R42" s="755" t="s">
        <v>372</v>
      </c>
      <c r="S42" s="756"/>
    </row>
    <row r="43" spans="2:19" ht="15" customHeight="1" x14ac:dyDescent="0.2">
      <c r="B43" s="53"/>
      <c r="K43" s="753"/>
      <c r="L43" s="135" t="s">
        <v>347</v>
      </c>
      <c r="M43" s="56">
        <v>30</v>
      </c>
      <c r="N43" s="56">
        <v>19</v>
      </c>
      <c r="O43" s="56">
        <v>0</v>
      </c>
      <c r="P43" s="56">
        <v>0</v>
      </c>
      <c r="Q43" s="56">
        <f t="shared" si="5"/>
        <v>49</v>
      </c>
      <c r="R43" s="755"/>
      <c r="S43" s="756"/>
    </row>
    <row r="44" spans="2:19" ht="15.75" customHeight="1" x14ac:dyDescent="0.2">
      <c r="B44" s="53"/>
      <c r="K44" s="754"/>
      <c r="L44" s="139">
        <v>0.6</v>
      </c>
      <c r="M44" s="58">
        <v>45</v>
      </c>
      <c r="N44" s="58">
        <v>28</v>
      </c>
      <c r="O44" s="58">
        <v>0</v>
      </c>
      <c r="P44" s="58">
        <v>0</v>
      </c>
      <c r="Q44" s="58">
        <f t="shared" si="5"/>
        <v>73</v>
      </c>
      <c r="R44" s="755"/>
      <c r="S44" s="756"/>
    </row>
    <row r="45" spans="2:19" ht="27" customHeight="1" x14ac:dyDescent="0.2">
      <c r="B45" s="761" t="s">
        <v>762</v>
      </c>
      <c r="C45" s="761"/>
      <c r="D45" s="761"/>
      <c r="E45" s="761"/>
      <c r="F45" s="761"/>
      <c r="G45" s="761"/>
      <c r="H45" s="761"/>
      <c r="I45" s="761"/>
      <c r="J45" s="202"/>
      <c r="K45" s="752" t="s">
        <v>361</v>
      </c>
      <c r="L45" s="133" t="s">
        <v>342</v>
      </c>
      <c r="M45" s="55">
        <f>+M46+M47</f>
        <v>87</v>
      </c>
      <c r="N45" s="55">
        <f>N46+N47</f>
        <v>26</v>
      </c>
      <c r="O45" s="55">
        <f>O46+O47</f>
        <v>3.2</v>
      </c>
      <c r="P45" s="55">
        <v>0</v>
      </c>
      <c r="Q45" s="134">
        <f t="shared" si="5"/>
        <v>116.2</v>
      </c>
      <c r="R45" s="755" t="s">
        <v>372</v>
      </c>
      <c r="S45" s="756"/>
    </row>
    <row r="46" spans="2:19" x14ac:dyDescent="0.2">
      <c r="B46" s="53"/>
      <c r="K46" s="753"/>
      <c r="L46" s="135" t="s">
        <v>347</v>
      </c>
      <c r="M46" s="56">
        <v>35</v>
      </c>
      <c r="N46" s="56">
        <v>10</v>
      </c>
      <c r="O46" s="56">
        <v>1.2</v>
      </c>
      <c r="P46" s="56">
        <v>1</v>
      </c>
      <c r="Q46" s="56">
        <f t="shared" si="5"/>
        <v>47.2</v>
      </c>
      <c r="R46" s="755"/>
      <c r="S46" s="756"/>
    </row>
    <row r="47" spans="2:19" x14ac:dyDescent="0.2">
      <c r="B47" s="53"/>
      <c r="K47" s="754"/>
      <c r="L47" s="139">
        <v>0.6</v>
      </c>
      <c r="M47" s="58">
        <v>52</v>
      </c>
      <c r="N47" s="58">
        <v>16</v>
      </c>
      <c r="O47" s="58">
        <v>2</v>
      </c>
      <c r="P47" s="58">
        <v>2</v>
      </c>
      <c r="Q47" s="58">
        <f t="shared" si="5"/>
        <v>72</v>
      </c>
      <c r="R47" s="755"/>
      <c r="S47" s="756"/>
    </row>
    <row r="48" spans="2:19" ht="24.75" customHeight="1" x14ac:dyDescent="0.2">
      <c r="B48" s="53"/>
      <c r="K48" s="752" t="s">
        <v>590</v>
      </c>
      <c r="L48" s="133" t="s">
        <v>342</v>
      </c>
      <c r="M48" s="55">
        <f>+M49+M50</f>
        <v>228</v>
      </c>
      <c r="N48" s="55">
        <f>N49+N50</f>
        <v>100</v>
      </c>
      <c r="O48" s="55">
        <f>O49+O50</f>
        <v>12</v>
      </c>
      <c r="P48" s="55">
        <f>P12</f>
        <v>0</v>
      </c>
      <c r="Q48" s="134">
        <f t="shared" si="5"/>
        <v>340</v>
      </c>
      <c r="R48" s="755" t="s">
        <v>372</v>
      </c>
      <c r="S48" s="756"/>
    </row>
    <row r="49" spans="2:19" ht="45.75" customHeight="1" x14ac:dyDescent="0.2">
      <c r="B49" s="53"/>
      <c r="K49" s="753"/>
      <c r="L49" s="135" t="s">
        <v>347</v>
      </c>
      <c r="M49" s="56">
        <v>91</v>
      </c>
      <c r="N49" s="56">
        <v>40</v>
      </c>
      <c r="O49" s="56">
        <v>5</v>
      </c>
      <c r="P49" s="56">
        <v>0</v>
      </c>
      <c r="Q49" s="56">
        <f t="shared" si="5"/>
        <v>136</v>
      </c>
      <c r="R49" s="762"/>
      <c r="S49" s="763"/>
    </row>
    <row r="50" spans="2:19" x14ac:dyDescent="0.2">
      <c r="B50" s="53"/>
      <c r="K50" s="754"/>
      <c r="L50" s="139">
        <v>0.6</v>
      </c>
      <c r="M50" s="58">
        <v>137</v>
      </c>
      <c r="N50" s="58">
        <v>60</v>
      </c>
      <c r="O50" s="58">
        <v>7</v>
      </c>
      <c r="P50" s="58">
        <v>0</v>
      </c>
      <c r="Q50" s="58">
        <f t="shared" si="5"/>
        <v>204</v>
      </c>
      <c r="R50" s="755"/>
      <c r="S50" s="756"/>
    </row>
    <row r="51" spans="2:19" ht="27" customHeight="1" x14ac:dyDescent="0.2">
      <c r="B51" s="53"/>
      <c r="K51" s="752" t="s">
        <v>362</v>
      </c>
      <c r="L51" s="133" t="s">
        <v>342</v>
      </c>
      <c r="M51" s="55">
        <f>+M52+M53</f>
        <v>325</v>
      </c>
      <c r="N51" s="55">
        <f>N52+N53</f>
        <v>140</v>
      </c>
      <c r="O51" s="55">
        <f>O52+O53</f>
        <v>5</v>
      </c>
      <c r="P51" s="55">
        <f>P39+P42+P45</f>
        <v>0</v>
      </c>
      <c r="Q51" s="134">
        <f t="shared" ref="Q51:Q56" si="7">SUM(M51:P51)</f>
        <v>470</v>
      </c>
      <c r="R51" s="755" t="s">
        <v>372</v>
      </c>
      <c r="S51" s="756"/>
    </row>
    <row r="52" spans="2:19" x14ac:dyDescent="0.2">
      <c r="B52" s="53"/>
      <c r="K52" s="753"/>
      <c r="L52" s="135" t="s">
        <v>347</v>
      </c>
      <c r="M52" s="56">
        <v>130</v>
      </c>
      <c r="N52" s="56">
        <v>56</v>
      </c>
      <c r="O52" s="56">
        <v>2</v>
      </c>
      <c r="P52" s="56">
        <v>2</v>
      </c>
      <c r="Q52" s="56">
        <f t="shared" si="7"/>
        <v>190</v>
      </c>
      <c r="R52" s="755"/>
      <c r="S52" s="756"/>
    </row>
    <row r="53" spans="2:19" x14ac:dyDescent="0.2">
      <c r="B53" s="53"/>
      <c r="K53" s="754"/>
      <c r="L53" s="139">
        <v>0.6</v>
      </c>
      <c r="M53" s="58">
        <v>195</v>
      </c>
      <c r="N53" s="58">
        <v>84</v>
      </c>
      <c r="O53" s="58">
        <v>3</v>
      </c>
      <c r="P53" s="58">
        <f>P41+P44+P47</f>
        <v>2</v>
      </c>
      <c r="Q53" s="58">
        <f t="shared" si="7"/>
        <v>284</v>
      </c>
      <c r="R53" s="755"/>
      <c r="S53" s="756"/>
    </row>
    <row r="54" spans="2:19" ht="21" customHeight="1" x14ac:dyDescent="0.2">
      <c r="B54" s="53"/>
      <c r="K54" s="752" t="s">
        <v>363</v>
      </c>
      <c r="L54" s="133" t="s">
        <v>342</v>
      </c>
      <c r="M54" s="55">
        <f>M39+M42+M45</f>
        <v>325</v>
      </c>
      <c r="N54" s="55">
        <f>N12</f>
        <v>164</v>
      </c>
      <c r="O54" s="55">
        <f>O12</f>
        <v>11</v>
      </c>
      <c r="P54" s="55">
        <f>P12</f>
        <v>0</v>
      </c>
      <c r="Q54" s="134">
        <f t="shared" si="7"/>
        <v>500</v>
      </c>
      <c r="R54" s="755" t="s">
        <v>372</v>
      </c>
      <c r="S54" s="756"/>
    </row>
    <row r="55" spans="2:19" ht="15.75" customHeight="1" x14ac:dyDescent="0.2">
      <c r="B55" s="53"/>
      <c r="K55" s="753"/>
      <c r="L55" s="135" t="s">
        <v>347</v>
      </c>
      <c r="M55" s="58">
        <v>0</v>
      </c>
      <c r="N55" s="56">
        <v>0</v>
      </c>
      <c r="O55" s="56">
        <v>0</v>
      </c>
      <c r="P55" s="56">
        <v>0</v>
      </c>
      <c r="Q55" s="56">
        <f t="shared" si="7"/>
        <v>0</v>
      </c>
      <c r="R55" s="744"/>
      <c r="S55" s="745"/>
    </row>
    <row r="56" spans="2:19" ht="13.5" thickBot="1" x14ac:dyDescent="0.25">
      <c r="B56" s="53"/>
      <c r="K56" s="760"/>
      <c r="L56" s="140">
        <v>0.6</v>
      </c>
      <c r="M56" s="57">
        <v>0</v>
      </c>
      <c r="N56" s="57">
        <v>0</v>
      </c>
      <c r="O56" s="57">
        <v>0</v>
      </c>
      <c r="P56" s="57">
        <v>0</v>
      </c>
      <c r="Q56" s="57">
        <f t="shared" si="7"/>
        <v>0</v>
      </c>
      <c r="R56" s="746"/>
      <c r="S56" s="747"/>
    </row>
    <row r="57" spans="2:19" ht="12.75" customHeight="1" x14ac:dyDescent="0.2">
      <c r="B57" s="53"/>
      <c r="K57" s="6"/>
      <c r="L57" s="6"/>
      <c r="M57" s="6"/>
      <c r="N57" s="6"/>
      <c r="O57" s="6"/>
      <c r="P57" s="6"/>
      <c r="Q57" s="6"/>
      <c r="R57" s="6"/>
      <c r="S57" s="6"/>
    </row>
    <row r="58" spans="2:19" ht="14.25" x14ac:dyDescent="0.2">
      <c r="B58" s="53"/>
      <c r="K58" s="6" t="s">
        <v>592</v>
      </c>
      <c r="L58" s="6"/>
      <c r="M58" s="6"/>
      <c r="N58" s="6"/>
      <c r="O58" s="6"/>
      <c r="P58" s="6"/>
      <c r="Q58" s="6"/>
      <c r="R58" s="6"/>
      <c r="S58" s="6"/>
    </row>
    <row r="59" spans="2:19" x14ac:dyDescent="0.2">
      <c r="B59" s="53"/>
    </row>
    <row r="60" spans="2:19" ht="12.75" customHeight="1" x14ac:dyDescent="0.2">
      <c r="B60" s="53"/>
    </row>
    <row r="61" spans="2:19" x14ac:dyDescent="0.2">
      <c r="B61" s="53"/>
    </row>
    <row r="62" spans="2:19" x14ac:dyDescent="0.2">
      <c r="B62" s="53"/>
    </row>
    <row r="63" spans="2:19" ht="12.75" customHeight="1" x14ac:dyDescent="0.2">
      <c r="B63" s="53"/>
    </row>
    <row r="64" spans="2:19" x14ac:dyDescent="0.2">
      <c r="B64" s="53"/>
    </row>
    <row r="65" spans="2:2" x14ac:dyDescent="0.2">
      <c r="B65" s="53"/>
    </row>
    <row r="66" spans="2:2" ht="12.75" customHeight="1" x14ac:dyDescent="0.2">
      <c r="B66" s="53"/>
    </row>
    <row r="67" spans="2:2" ht="15.75" customHeight="1" x14ac:dyDescent="0.2">
      <c r="B67" s="53"/>
    </row>
    <row r="68" spans="2:2" ht="15.75" customHeight="1" x14ac:dyDescent="0.2">
      <c r="B68" s="53"/>
    </row>
    <row r="69" spans="2:2" ht="12.75" customHeight="1" x14ac:dyDescent="0.2">
      <c r="B69" s="53"/>
    </row>
    <row r="70" spans="2:2" ht="15.75" customHeight="1" x14ac:dyDescent="0.2">
      <c r="B70" s="53"/>
    </row>
    <row r="71" spans="2:2" ht="15.75" customHeight="1" x14ac:dyDescent="0.2">
      <c r="B71" s="53"/>
    </row>
    <row r="72" spans="2:2" ht="12.75" customHeight="1" x14ac:dyDescent="0.2">
      <c r="B72" s="53"/>
    </row>
    <row r="73" spans="2:2" ht="15.75" customHeight="1" x14ac:dyDescent="0.2">
      <c r="B73" s="53"/>
    </row>
    <row r="74" spans="2:2" ht="15.75" customHeight="1" x14ac:dyDescent="0.2">
      <c r="B74" s="53"/>
    </row>
    <row r="75" spans="2:2" x14ac:dyDescent="0.2">
      <c r="B75" s="53"/>
    </row>
    <row r="76" spans="2:2" ht="15.75" customHeight="1" x14ac:dyDescent="0.2">
      <c r="B76" s="53"/>
    </row>
    <row r="77" spans="2:2" ht="15.75" customHeight="1" x14ac:dyDescent="0.2">
      <c r="B77" s="53"/>
    </row>
    <row r="78" spans="2:2" ht="19.5" customHeight="1" x14ac:dyDescent="0.2">
      <c r="B78" s="53"/>
    </row>
    <row r="79" spans="2:2" ht="65.25" customHeight="1" x14ac:dyDescent="0.2">
      <c r="B79" s="53"/>
    </row>
    <row r="80" spans="2:2" x14ac:dyDescent="0.2">
      <c r="B80" s="53"/>
    </row>
    <row r="81" spans="2:2" x14ac:dyDescent="0.2">
      <c r="B81" s="53"/>
    </row>
  </sheetData>
  <mergeCells count="138">
    <mergeCell ref="K51:K53"/>
    <mergeCell ref="R51:S51"/>
    <mergeCell ref="R52:S52"/>
    <mergeCell ref="R53:S53"/>
    <mergeCell ref="K54:K56"/>
    <mergeCell ref="R54:S54"/>
    <mergeCell ref="R55:S55"/>
    <mergeCell ref="R56:S56"/>
    <mergeCell ref="B45:I45"/>
    <mergeCell ref="K45:K47"/>
    <mergeCell ref="R45:S45"/>
    <mergeCell ref="R46:S46"/>
    <mergeCell ref="R47:S47"/>
    <mergeCell ref="K48:K50"/>
    <mergeCell ref="R48:S48"/>
    <mergeCell ref="R49:S49"/>
    <mergeCell ref="R50:S50"/>
    <mergeCell ref="R40:S40"/>
    <mergeCell ref="H41:I41"/>
    <mergeCell ref="R41:S41"/>
    <mergeCell ref="H42:I42"/>
    <mergeCell ref="K42:K44"/>
    <mergeCell ref="R42:S42"/>
    <mergeCell ref="R43:S43"/>
    <mergeCell ref="R44:S44"/>
    <mergeCell ref="B37:B39"/>
    <mergeCell ref="H37:I37"/>
    <mergeCell ref="R37:S37"/>
    <mergeCell ref="H38:I38"/>
    <mergeCell ref="R38:S38"/>
    <mergeCell ref="H39:I39"/>
    <mergeCell ref="K39:K41"/>
    <mergeCell ref="R39:S39"/>
    <mergeCell ref="B40:B42"/>
    <mergeCell ref="H40:I40"/>
    <mergeCell ref="R34:S34"/>
    <mergeCell ref="H35:I35"/>
    <mergeCell ref="R35:S35"/>
    <mergeCell ref="H36:I36"/>
    <mergeCell ref="K36:K38"/>
    <mergeCell ref="R36:S36"/>
    <mergeCell ref="B31:B33"/>
    <mergeCell ref="H31:I31"/>
    <mergeCell ref="R31:S31"/>
    <mergeCell ref="H32:I32"/>
    <mergeCell ref="R32:S32"/>
    <mergeCell ref="H33:I33"/>
    <mergeCell ref="K33:K35"/>
    <mergeCell ref="R33:S33"/>
    <mergeCell ref="B34:B36"/>
    <mergeCell ref="H34:I34"/>
    <mergeCell ref="R28:S28"/>
    <mergeCell ref="H29:I29"/>
    <mergeCell ref="R29:S29"/>
    <mergeCell ref="H30:I30"/>
    <mergeCell ref="K30:K32"/>
    <mergeCell ref="R30:S30"/>
    <mergeCell ref="B25:B27"/>
    <mergeCell ref="H25:I25"/>
    <mergeCell ref="R25:S25"/>
    <mergeCell ref="H26:I26"/>
    <mergeCell ref="R26:S26"/>
    <mergeCell ref="H27:I27"/>
    <mergeCell ref="K27:K29"/>
    <mergeCell ref="R27:S27"/>
    <mergeCell ref="B28:B30"/>
    <mergeCell ref="H28:I28"/>
    <mergeCell ref="H24:I24"/>
    <mergeCell ref="K24:K26"/>
    <mergeCell ref="R24:S24"/>
    <mergeCell ref="R18:S18"/>
    <mergeCell ref="B19:B21"/>
    <mergeCell ref="H19:I19"/>
    <mergeCell ref="R19:S19"/>
    <mergeCell ref="H20:I20"/>
    <mergeCell ref="R20:S20"/>
    <mergeCell ref="H21:I21"/>
    <mergeCell ref="K21:K23"/>
    <mergeCell ref="R21:S21"/>
    <mergeCell ref="B22:B24"/>
    <mergeCell ref="H16:I16"/>
    <mergeCell ref="R16:S16"/>
    <mergeCell ref="H17:I17"/>
    <mergeCell ref="R17:S17"/>
    <mergeCell ref="H18:I18"/>
    <mergeCell ref="K18:K20"/>
    <mergeCell ref="H22:I22"/>
    <mergeCell ref="R22:S22"/>
    <mergeCell ref="H23:I23"/>
    <mergeCell ref="R23:S23"/>
    <mergeCell ref="H9:I9"/>
    <mergeCell ref="K9:S9"/>
    <mergeCell ref="B10:B12"/>
    <mergeCell ref="H10:I10"/>
    <mergeCell ref="K10:L11"/>
    <mergeCell ref="M10:M11"/>
    <mergeCell ref="N10:N11"/>
    <mergeCell ref="O10:O11"/>
    <mergeCell ref="P10:P11"/>
    <mergeCell ref="Q10:Q11"/>
    <mergeCell ref="R10:S11"/>
    <mergeCell ref="H11:I11"/>
    <mergeCell ref="H12:I12"/>
    <mergeCell ref="K12:K14"/>
    <mergeCell ref="R12:S12"/>
    <mergeCell ref="B13:B15"/>
    <mergeCell ref="H13:I13"/>
    <mergeCell ref="R13:S13"/>
    <mergeCell ref="H14:I14"/>
    <mergeCell ref="R14:S14"/>
    <mergeCell ref="H15:I15"/>
    <mergeCell ref="K15:K17"/>
    <mergeCell ref="R15:S15"/>
    <mergeCell ref="B16:B18"/>
    <mergeCell ref="B2:I3"/>
    <mergeCell ref="K2:K5"/>
    <mergeCell ref="L2:R2"/>
    <mergeCell ref="S2:S5"/>
    <mergeCell ref="L3:R3"/>
    <mergeCell ref="B4:F5"/>
    <mergeCell ref="L4:R4"/>
    <mergeCell ref="L5:R5"/>
    <mergeCell ref="S6:S7"/>
    <mergeCell ref="B7:C8"/>
    <mergeCell ref="D7:D8"/>
    <mergeCell ref="E7:E8"/>
    <mergeCell ref="F7:F8"/>
    <mergeCell ref="G7:G8"/>
    <mergeCell ref="H7:I8"/>
    <mergeCell ref="K8:L8"/>
    <mergeCell ref="M8:N8"/>
    <mergeCell ref="O8:P8"/>
    <mergeCell ref="B6:I6"/>
    <mergeCell ref="K6:L7"/>
    <mergeCell ref="M6:N7"/>
    <mergeCell ref="O6:P7"/>
    <mergeCell ref="Q6:Q7"/>
    <mergeCell ref="R6:R7"/>
  </mergeCells>
  <conditionalFormatting sqref="D29:F30 D32:F33 D35:F36 D41:F42 D14:F15 D38:F39 D10:F12 D20:F21 H10:H35 H37:H42 D23:F24 D26:F27 D17:F18">
    <cfRule type="cellIs" dxfId="60" priority="61" operator="lessThan">
      <formula>0</formula>
    </cfRule>
  </conditionalFormatting>
  <conditionalFormatting sqref="G13">
    <cfRule type="cellIs" dxfId="59" priority="59" operator="lessThan">
      <formula>0</formula>
    </cfRule>
  </conditionalFormatting>
  <conditionalFormatting sqref="G16">
    <cfRule type="cellIs" dxfId="58" priority="58" operator="lessThan">
      <formula>0</formula>
    </cfRule>
  </conditionalFormatting>
  <conditionalFormatting sqref="G19">
    <cfRule type="cellIs" dxfId="57" priority="57" operator="lessThan">
      <formula>0</formula>
    </cfRule>
  </conditionalFormatting>
  <conditionalFormatting sqref="H36">
    <cfRule type="cellIs" dxfId="56" priority="56" operator="lessThan">
      <formula>0</formula>
    </cfRule>
  </conditionalFormatting>
  <conditionalFormatting sqref="G17:G18 G23:G24 G29:G30 G32:G33 G35:G36 G41:G42 G14:G15 G26:G27 G38:G39 G10:G12 G20:G21">
    <cfRule type="cellIs" dxfId="55" priority="60" operator="lessThan">
      <formula>0</formula>
    </cfRule>
  </conditionalFormatting>
  <conditionalFormatting sqref="D16:F16">
    <cfRule type="cellIs" dxfId="54" priority="55" operator="lessThan">
      <formula>0</formula>
    </cfRule>
  </conditionalFormatting>
  <conditionalFormatting sqref="D19:F19">
    <cfRule type="cellIs" dxfId="53" priority="54" operator="lessThan">
      <formula>0</formula>
    </cfRule>
  </conditionalFormatting>
  <conditionalFormatting sqref="D22:F22">
    <cfRule type="cellIs" dxfId="52" priority="53" operator="lessThan">
      <formula>0</formula>
    </cfRule>
  </conditionalFormatting>
  <conditionalFormatting sqref="D25:F25">
    <cfRule type="cellIs" dxfId="51" priority="52" operator="lessThan">
      <formula>0</formula>
    </cfRule>
  </conditionalFormatting>
  <conditionalFormatting sqref="D28:F28">
    <cfRule type="cellIs" dxfId="50" priority="51" operator="lessThan">
      <formula>0</formula>
    </cfRule>
  </conditionalFormatting>
  <conditionalFormatting sqref="D31:F31">
    <cfRule type="cellIs" dxfId="49" priority="50" operator="lessThan">
      <formula>0</formula>
    </cfRule>
  </conditionalFormatting>
  <conditionalFormatting sqref="D34:F34">
    <cfRule type="cellIs" dxfId="48" priority="49" operator="lessThan">
      <formula>0</formula>
    </cfRule>
  </conditionalFormatting>
  <conditionalFormatting sqref="D37:F37">
    <cfRule type="cellIs" dxfId="47" priority="48" operator="lessThan">
      <formula>0</formula>
    </cfRule>
  </conditionalFormatting>
  <conditionalFormatting sqref="D40:F40">
    <cfRule type="cellIs" dxfId="46" priority="47" operator="lessThan">
      <formula>0</formula>
    </cfRule>
  </conditionalFormatting>
  <conditionalFormatting sqref="D13:F13">
    <cfRule type="cellIs" dxfId="45" priority="46" operator="lessThan">
      <formula>0</formula>
    </cfRule>
  </conditionalFormatting>
  <conditionalFormatting sqref="G22">
    <cfRule type="cellIs" dxfId="44" priority="45" operator="lessThan">
      <formula>0</formula>
    </cfRule>
  </conditionalFormatting>
  <conditionalFormatting sqref="G25">
    <cfRule type="cellIs" dxfId="43" priority="44" operator="lessThan">
      <formula>0</formula>
    </cfRule>
  </conditionalFormatting>
  <conditionalFormatting sqref="G28">
    <cfRule type="cellIs" dxfId="42" priority="43" operator="lessThan">
      <formula>0</formula>
    </cfRule>
  </conditionalFormatting>
  <conditionalFormatting sqref="G31">
    <cfRule type="cellIs" dxfId="41" priority="42" operator="lessThan">
      <formula>0</formula>
    </cfRule>
  </conditionalFormatting>
  <conditionalFormatting sqref="G34">
    <cfRule type="cellIs" dxfId="40" priority="41" operator="lessThan">
      <formula>0</formula>
    </cfRule>
  </conditionalFormatting>
  <conditionalFormatting sqref="G37">
    <cfRule type="cellIs" dxfId="39" priority="40" operator="lessThan">
      <formula>0</formula>
    </cfRule>
  </conditionalFormatting>
  <conditionalFormatting sqref="G40">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
    <tabColor theme="0"/>
  </sheetPr>
  <dimension ref="A1:Z299"/>
  <sheetViews>
    <sheetView showGridLines="0" zoomScale="50" zoomScaleNormal="50" zoomScalePageLayoutView="95" workbookViewId="0">
      <pane xSplit="1" topLeftCell="B1" activePane="topRight" state="frozen"/>
      <selection pane="topRight" activeCell="G16" sqref="G16:I16"/>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292"/>
      <c r="C1" s="293"/>
      <c r="D1" s="293"/>
      <c r="E1" s="293"/>
      <c r="F1" s="293"/>
      <c r="G1" s="293"/>
      <c r="H1" s="293"/>
      <c r="I1" s="293"/>
      <c r="J1" s="293"/>
      <c r="K1" s="293"/>
      <c r="L1" s="293"/>
      <c r="M1" s="293"/>
      <c r="N1" s="293"/>
      <c r="O1" s="293"/>
      <c r="P1" s="293"/>
      <c r="Q1" s="293"/>
      <c r="R1" s="293"/>
      <c r="S1" s="293"/>
      <c r="T1" s="293"/>
      <c r="U1" s="294"/>
    </row>
    <row r="2" spans="1:21" ht="25.5" customHeight="1" x14ac:dyDescent="0.2">
      <c r="B2" s="899" t="s">
        <v>131</v>
      </c>
      <c r="C2" s="900"/>
      <c r="D2" s="900"/>
      <c r="E2" s="900"/>
      <c r="F2" s="900"/>
      <c r="G2" s="900"/>
      <c r="H2" s="900"/>
      <c r="I2" s="900"/>
      <c r="J2" s="900"/>
      <c r="K2" s="900"/>
      <c r="L2" s="900"/>
      <c r="M2" s="900"/>
      <c r="N2" s="900"/>
      <c r="O2" s="900"/>
      <c r="P2" s="900"/>
      <c r="Q2" s="900"/>
      <c r="R2" s="900"/>
      <c r="S2" s="900"/>
      <c r="T2" s="900"/>
      <c r="U2" s="901"/>
    </row>
    <row r="3" spans="1:21" ht="21.75" customHeight="1" x14ac:dyDescent="0.2">
      <c r="A3" s="1" t="s">
        <v>577</v>
      </c>
      <c r="B3" s="902" t="s">
        <v>132</v>
      </c>
      <c r="C3" s="903"/>
      <c r="D3" s="903"/>
      <c r="E3" s="903"/>
      <c r="F3" s="903"/>
      <c r="G3" s="903"/>
      <c r="H3" s="903"/>
      <c r="I3" s="903"/>
      <c r="J3" s="903"/>
      <c r="K3" s="903"/>
      <c r="L3" s="903"/>
      <c r="M3" s="903"/>
      <c r="N3" s="903"/>
      <c r="O3" s="903"/>
      <c r="P3" s="903"/>
      <c r="Q3" s="903"/>
      <c r="R3" s="903"/>
      <c r="S3" s="903"/>
      <c r="T3" s="903"/>
      <c r="U3" s="904"/>
    </row>
    <row r="4" spans="1:21" ht="21" customHeight="1" x14ac:dyDescent="0.2">
      <c r="B4" s="788" t="s">
        <v>133</v>
      </c>
      <c r="C4" s="788"/>
      <c r="D4" s="789" t="s">
        <v>134</v>
      </c>
      <c r="E4" s="789"/>
      <c r="F4" s="905" t="s">
        <v>135</v>
      </c>
      <c r="G4" s="790" t="s">
        <v>136</v>
      </c>
      <c r="H4" s="790"/>
      <c r="I4" s="790"/>
      <c r="J4" s="790"/>
      <c r="K4" s="790"/>
      <c r="L4" s="907"/>
      <c r="M4" s="908"/>
      <c r="N4" s="907" t="s">
        <v>137</v>
      </c>
      <c r="O4" s="909"/>
      <c r="P4" s="909"/>
      <c r="Q4" s="909"/>
      <c r="R4" s="908"/>
      <c r="S4" s="910" t="s">
        <v>99</v>
      </c>
      <c r="T4" s="911"/>
      <c r="U4" s="912"/>
    </row>
    <row r="5" spans="1:21" ht="47.25" customHeight="1" x14ac:dyDescent="0.2">
      <c r="B5" s="788"/>
      <c r="C5" s="788"/>
      <c r="D5" s="789"/>
      <c r="E5" s="789"/>
      <c r="F5" s="906"/>
      <c r="G5" s="770" t="s">
        <v>138</v>
      </c>
      <c r="H5" s="789"/>
      <c r="I5" s="789"/>
      <c r="J5" s="770" t="s">
        <v>139</v>
      </c>
      <c r="K5" s="770"/>
      <c r="L5" s="770" t="s">
        <v>1088</v>
      </c>
      <c r="M5" s="770"/>
      <c r="N5" s="220" t="s">
        <v>140</v>
      </c>
      <c r="O5" s="220" t="s">
        <v>141</v>
      </c>
      <c r="P5" s="29" t="s">
        <v>142</v>
      </c>
      <c r="Q5" s="916" t="s">
        <v>143</v>
      </c>
      <c r="R5" s="917"/>
      <c r="S5" s="913"/>
      <c r="T5" s="914"/>
      <c r="U5" s="915"/>
    </row>
    <row r="6" spans="1:21" ht="39.75" customHeight="1" x14ac:dyDescent="0.25">
      <c r="B6" s="243" t="s">
        <v>144</v>
      </c>
      <c r="C6" s="245"/>
      <c r="D6" s="862" t="s">
        <v>145</v>
      </c>
      <c r="E6" s="863"/>
      <c r="F6" s="79" t="s">
        <v>146</v>
      </c>
      <c r="G6" s="818"/>
      <c r="H6" s="818"/>
      <c r="I6" s="818"/>
      <c r="J6" s="479" t="s">
        <v>147</v>
      </c>
      <c r="K6" s="479"/>
      <c r="L6" s="865"/>
      <c r="M6" s="865"/>
      <c r="N6" s="106">
        <v>5268448465</v>
      </c>
      <c r="O6" s="30"/>
      <c r="P6" s="31"/>
      <c r="Q6" s="891">
        <v>0</v>
      </c>
      <c r="R6" s="892">
        <v>0</v>
      </c>
      <c r="S6" s="216"/>
      <c r="T6" s="217"/>
      <c r="U6" s="218"/>
    </row>
    <row r="7" spans="1:21" ht="39.75" customHeight="1" x14ac:dyDescent="0.25">
      <c r="B7" s="243" t="s">
        <v>148</v>
      </c>
      <c r="C7" s="245"/>
      <c r="D7" s="862" t="s">
        <v>145</v>
      </c>
      <c r="E7" s="863"/>
      <c r="F7" s="79" t="s">
        <v>146</v>
      </c>
      <c r="G7" s="818"/>
      <c r="H7" s="818"/>
      <c r="I7" s="818"/>
      <c r="J7" s="864" t="s">
        <v>1089</v>
      </c>
      <c r="K7" s="864"/>
      <c r="L7" s="864"/>
      <c r="M7" s="864"/>
      <c r="N7" s="32">
        <v>20324681095</v>
      </c>
      <c r="O7" s="30"/>
      <c r="P7" s="31"/>
      <c r="Q7" s="891">
        <v>0</v>
      </c>
      <c r="R7" s="892">
        <v>0</v>
      </c>
      <c r="S7" s="216"/>
      <c r="T7" s="217"/>
      <c r="U7" s="218"/>
    </row>
    <row r="8" spans="1:21" ht="39.75" customHeight="1" x14ac:dyDescent="0.25">
      <c r="B8" s="243" t="s">
        <v>149</v>
      </c>
      <c r="C8" s="245"/>
      <c r="D8" s="862" t="s">
        <v>145</v>
      </c>
      <c r="E8" s="863"/>
      <c r="F8" s="79" t="s">
        <v>146</v>
      </c>
      <c r="G8" s="818"/>
      <c r="H8" s="818"/>
      <c r="I8" s="818"/>
      <c r="J8" s="864" t="s">
        <v>1090</v>
      </c>
      <c r="K8" s="864"/>
      <c r="L8" s="864"/>
      <c r="M8" s="864"/>
      <c r="N8" s="32">
        <v>26799206349</v>
      </c>
      <c r="O8" s="30"/>
      <c r="P8" s="31"/>
      <c r="Q8" s="891">
        <v>0</v>
      </c>
      <c r="R8" s="892">
        <v>0</v>
      </c>
      <c r="S8" s="216"/>
      <c r="T8" s="217"/>
      <c r="U8" s="218"/>
    </row>
    <row r="9" spans="1:21" ht="131.25" customHeight="1" x14ac:dyDescent="0.25">
      <c r="B9" s="243" t="s">
        <v>150</v>
      </c>
      <c r="C9" s="245"/>
      <c r="D9" s="862" t="s">
        <v>145</v>
      </c>
      <c r="E9" s="863"/>
      <c r="F9" s="79" t="s">
        <v>146</v>
      </c>
      <c r="G9" s="818"/>
      <c r="H9" s="818"/>
      <c r="I9" s="818"/>
      <c r="J9" s="864" t="s">
        <v>1091</v>
      </c>
      <c r="K9" s="864"/>
      <c r="L9" s="864"/>
      <c r="M9" s="864"/>
      <c r="N9" s="33">
        <v>62112039495.099998</v>
      </c>
      <c r="O9" s="224"/>
      <c r="P9" s="34"/>
      <c r="Q9" s="891">
        <v>0</v>
      </c>
      <c r="R9" s="892">
        <v>0</v>
      </c>
      <c r="S9" s="893" t="s">
        <v>428</v>
      </c>
      <c r="T9" s="894"/>
      <c r="U9" s="895"/>
    </row>
    <row r="10" spans="1:21" ht="48.75" customHeight="1" x14ac:dyDescent="0.25">
      <c r="B10" s="243" t="s">
        <v>151</v>
      </c>
      <c r="C10" s="245"/>
      <c r="D10" s="862" t="s">
        <v>145</v>
      </c>
      <c r="E10" s="863"/>
      <c r="F10" s="79" t="s">
        <v>146</v>
      </c>
      <c r="G10" s="818"/>
      <c r="H10" s="818"/>
      <c r="I10" s="818"/>
      <c r="J10" s="864" t="s">
        <v>1092</v>
      </c>
      <c r="K10" s="864"/>
      <c r="L10" s="864"/>
      <c r="M10" s="864"/>
      <c r="N10" s="33">
        <v>48547865289.099998</v>
      </c>
      <c r="O10" s="224"/>
      <c r="P10" s="34"/>
      <c r="Q10" s="891">
        <v>0</v>
      </c>
      <c r="R10" s="892">
        <v>0</v>
      </c>
      <c r="S10" s="896"/>
      <c r="T10" s="897"/>
      <c r="U10" s="898"/>
    </row>
    <row r="11" spans="1:21" ht="39.75" customHeight="1" x14ac:dyDescent="0.25">
      <c r="B11" s="243" t="s">
        <v>152</v>
      </c>
      <c r="C11" s="245"/>
      <c r="D11" s="862" t="s">
        <v>145</v>
      </c>
      <c r="E11" s="863"/>
      <c r="F11" s="79" t="s">
        <v>146</v>
      </c>
      <c r="G11" s="818"/>
      <c r="H11" s="818"/>
      <c r="I11" s="818"/>
      <c r="J11" s="864" t="s">
        <v>1093</v>
      </c>
      <c r="K11" s="864"/>
      <c r="L11" s="864"/>
      <c r="M11" s="864"/>
      <c r="N11" s="33">
        <v>49940241269.099998</v>
      </c>
      <c r="O11" s="224"/>
      <c r="P11" s="34"/>
      <c r="Q11" s="891">
        <v>0</v>
      </c>
      <c r="R11" s="892">
        <v>0</v>
      </c>
      <c r="S11" s="216"/>
      <c r="T11" s="217"/>
      <c r="U11" s="218"/>
    </row>
    <row r="12" spans="1:21" ht="39.75" customHeight="1" x14ac:dyDescent="0.25">
      <c r="B12" s="243" t="s">
        <v>153</v>
      </c>
      <c r="C12" s="245"/>
      <c r="D12" s="862" t="s">
        <v>145</v>
      </c>
      <c r="E12" s="863"/>
      <c r="F12" s="79" t="s">
        <v>146</v>
      </c>
      <c r="G12" s="818"/>
      <c r="H12" s="818"/>
      <c r="I12" s="818"/>
      <c r="J12" s="864" t="s">
        <v>1094</v>
      </c>
      <c r="K12" s="864"/>
      <c r="L12" s="864"/>
      <c r="M12" s="864"/>
      <c r="N12" s="33">
        <v>42430490883.199997</v>
      </c>
      <c r="O12" s="224"/>
      <c r="P12" s="34"/>
      <c r="Q12" s="891">
        <v>0</v>
      </c>
      <c r="R12" s="892">
        <v>0</v>
      </c>
      <c r="S12" s="216"/>
      <c r="T12" s="217"/>
      <c r="U12" s="218"/>
    </row>
    <row r="13" spans="1:21" ht="39.75" customHeight="1" x14ac:dyDescent="0.25">
      <c r="B13" s="243" t="s">
        <v>154</v>
      </c>
      <c r="C13" s="245"/>
      <c r="D13" s="862" t="s">
        <v>145</v>
      </c>
      <c r="E13" s="863"/>
      <c r="F13" s="79" t="s">
        <v>146</v>
      </c>
      <c r="G13" s="818"/>
      <c r="H13" s="818"/>
      <c r="I13" s="818"/>
      <c r="J13" s="864" t="s">
        <v>1095</v>
      </c>
      <c r="K13" s="864"/>
      <c r="L13" s="864"/>
      <c r="M13" s="864"/>
      <c r="N13" s="33">
        <v>24948005269.599998</v>
      </c>
      <c r="O13" s="224"/>
      <c r="P13" s="35"/>
      <c r="Q13" s="891">
        <v>0</v>
      </c>
      <c r="R13" s="892">
        <v>0</v>
      </c>
      <c r="S13" s="216"/>
      <c r="T13" s="217"/>
      <c r="U13" s="218"/>
    </row>
    <row r="14" spans="1:21" ht="39.75" customHeight="1" x14ac:dyDescent="0.25">
      <c r="B14" s="882"/>
      <c r="C14" s="883"/>
      <c r="D14" s="884"/>
      <c r="E14" s="885"/>
      <c r="F14" s="36"/>
      <c r="G14" s="886"/>
      <c r="H14" s="886"/>
      <c r="I14" s="886"/>
      <c r="J14" s="887"/>
      <c r="K14" s="887"/>
      <c r="L14" s="888"/>
      <c r="M14" s="888"/>
      <c r="N14" s="108">
        <f>SUM(N6:N13)</f>
        <v>280370978115.09998</v>
      </c>
      <c r="O14" s="37"/>
      <c r="P14" s="38"/>
      <c r="Q14" s="889">
        <v>0</v>
      </c>
      <c r="R14" s="890">
        <v>0</v>
      </c>
      <c r="S14" s="881"/>
      <c r="T14" s="881"/>
      <c r="U14" s="881"/>
    </row>
    <row r="15" spans="1:21" ht="39.75" customHeight="1" x14ac:dyDescent="0.2">
      <c r="B15" s="243"/>
      <c r="C15" s="245"/>
      <c r="D15" s="862" t="s">
        <v>145</v>
      </c>
      <c r="E15" s="863"/>
      <c r="F15" s="79" t="s">
        <v>146</v>
      </c>
      <c r="G15" s="769">
        <v>3111530718</v>
      </c>
      <c r="H15" s="769"/>
      <c r="I15" s="769"/>
      <c r="J15" s="479"/>
      <c r="K15" s="479"/>
      <c r="L15" s="864" t="s">
        <v>155</v>
      </c>
      <c r="M15" s="864"/>
      <c r="N15" s="106"/>
      <c r="O15" s="59">
        <f>123.78/111.82</f>
        <v>1.1069576104453587</v>
      </c>
      <c r="P15" s="39" t="s">
        <v>156</v>
      </c>
      <c r="Q15" s="866">
        <f t="shared" ref="Q15:Q78" si="0">+G15/O15</f>
        <v>2810885158.2384872</v>
      </c>
      <c r="R15" s="867"/>
      <c r="S15" s="239"/>
      <c r="T15" s="239"/>
      <c r="U15" s="239"/>
    </row>
    <row r="16" spans="1:21" ht="39.75" customHeight="1" x14ac:dyDescent="0.2">
      <c r="B16" s="243"/>
      <c r="C16" s="245"/>
      <c r="D16" s="862" t="s">
        <v>145</v>
      </c>
      <c r="E16" s="863"/>
      <c r="F16" s="79" t="s">
        <v>146</v>
      </c>
      <c r="G16" s="774">
        <v>5503863348.5</v>
      </c>
      <c r="H16" s="842"/>
      <c r="I16" s="775"/>
      <c r="J16" s="880"/>
      <c r="K16" s="880"/>
      <c r="L16" s="864" t="s">
        <v>157</v>
      </c>
      <c r="M16" s="864"/>
      <c r="N16" s="32"/>
      <c r="O16" s="59">
        <f>123.78/111.82</f>
        <v>1.1069576104453587</v>
      </c>
      <c r="P16" s="39" t="s">
        <v>156</v>
      </c>
      <c r="Q16" s="866">
        <f t="shared" si="0"/>
        <v>4972063335.1855707</v>
      </c>
      <c r="R16" s="867"/>
      <c r="S16" s="239"/>
      <c r="T16" s="239"/>
      <c r="U16" s="239"/>
    </row>
    <row r="17" spans="2:21" ht="39.75" customHeight="1" x14ac:dyDescent="0.2">
      <c r="B17" s="243"/>
      <c r="C17" s="245"/>
      <c r="D17" s="862" t="s">
        <v>145</v>
      </c>
      <c r="E17" s="863"/>
      <c r="F17" s="79" t="s">
        <v>146</v>
      </c>
      <c r="G17" s="774">
        <v>263457714</v>
      </c>
      <c r="H17" s="842"/>
      <c r="I17" s="775"/>
      <c r="J17" s="880"/>
      <c r="K17" s="880"/>
      <c r="L17" s="864" t="s">
        <v>158</v>
      </c>
      <c r="M17" s="864"/>
      <c r="N17" s="32"/>
      <c r="O17" s="59">
        <f>123.78/111.82</f>
        <v>1.1069576104453587</v>
      </c>
      <c r="P17" s="39" t="s">
        <v>156</v>
      </c>
      <c r="Q17" s="866">
        <f t="shared" si="0"/>
        <v>238001628.53029567</v>
      </c>
      <c r="R17" s="867"/>
      <c r="S17" s="239"/>
      <c r="T17" s="239"/>
      <c r="U17" s="239"/>
    </row>
    <row r="18" spans="2:21" ht="39.75" customHeight="1" x14ac:dyDescent="0.2">
      <c r="B18" s="243"/>
      <c r="C18" s="245"/>
      <c r="D18" s="862" t="s">
        <v>145</v>
      </c>
      <c r="E18" s="863"/>
      <c r="F18" s="79" t="s">
        <v>146</v>
      </c>
      <c r="G18" s="774">
        <v>1636965150</v>
      </c>
      <c r="H18" s="842"/>
      <c r="I18" s="775"/>
      <c r="J18" s="873"/>
      <c r="K18" s="864"/>
      <c r="L18" s="864" t="s">
        <v>159</v>
      </c>
      <c r="M18" s="864"/>
      <c r="N18" s="32"/>
      <c r="O18" s="59">
        <f>123.78/111.82</f>
        <v>1.1069576104453587</v>
      </c>
      <c r="P18" s="39" t="s">
        <v>156</v>
      </c>
      <c r="Q18" s="866">
        <f t="shared" si="0"/>
        <v>1478796599.3940861</v>
      </c>
      <c r="R18" s="867"/>
      <c r="S18" s="239"/>
      <c r="T18" s="239"/>
      <c r="U18" s="239"/>
    </row>
    <row r="19" spans="2:21" ht="33.75" customHeight="1" x14ac:dyDescent="0.2">
      <c r="B19" s="243"/>
      <c r="C19" s="245"/>
      <c r="D19" s="862" t="s">
        <v>145</v>
      </c>
      <c r="E19" s="863"/>
      <c r="F19" s="79" t="s">
        <v>146</v>
      </c>
      <c r="G19" s="774">
        <v>2728275250</v>
      </c>
      <c r="H19" s="842"/>
      <c r="I19" s="775"/>
      <c r="J19" s="880"/>
      <c r="K19" s="880"/>
      <c r="L19" s="864" t="s">
        <v>160</v>
      </c>
      <c r="M19" s="864"/>
      <c r="N19" s="32"/>
      <c r="O19" s="109">
        <f>124.62/111.82</f>
        <v>1.1144696834197818</v>
      </c>
      <c r="P19" s="40" t="s">
        <v>161</v>
      </c>
      <c r="Q19" s="866">
        <f t="shared" si="0"/>
        <v>2448047973.4793773</v>
      </c>
      <c r="R19" s="867"/>
      <c r="S19" s="239"/>
      <c r="T19" s="239"/>
      <c r="U19" s="239"/>
    </row>
    <row r="20" spans="2:21" ht="30" customHeight="1" x14ac:dyDescent="0.2">
      <c r="B20" s="243"/>
      <c r="C20" s="245"/>
      <c r="D20" s="862" t="s">
        <v>145</v>
      </c>
      <c r="E20" s="863"/>
      <c r="F20" s="79" t="s">
        <v>146</v>
      </c>
      <c r="G20" s="774">
        <v>621675000</v>
      </c>
      <c r="H20" s="842"/>
      <c r="I20" s="775"/>
      <c r="J20" s="879"/>
      <c r="K20" s="879"/>
      <c r="L20" s="864" t="s">
        <v>162</v>
      </c>
      <c r="M20" s="864"/>
      <c r="N20" s="32"/>
      <c r="O20" s="109">
        <f>125.37/111.82</f>
        <v>1.1211768914326596</v>
      </c>
      <c r="P20" s="40" t="s">
        <v>163</v>
      </c>
      <c r="Q20" s="866">
        <f t="shared" si="0"/>
        <v>554484314.42928934</v>
      </c>
      <c r="R20" s="867"/>
      <c r="S20" s="239"/>
      <c r="T20" s="239"/>
      <c r="U20" s="239"/>
    </row>
    <row r="21" spans="2:21" ht="30" customHeight="1" x14ac:dyDescent="0.2">
      <c r="B21" s="243"/>
      <c r="C21" s="245"/>
      <c r="D21" s="862" t="s">
        <v>145</v>
      </c>
      <c r="E21" s="863"/>
      <c r="F21" s="79" t="s">
        <v>146</v>
      </c>
      <c r="G21" s="774">
        <v>764295785</v>
      </c>
      <c r="H21" s="842"/>
      <c r="I21" s="775"/>
      <c r="J21" s="879"/>
      <c r="K21" s="879"/>
      <c r="L21" s="864" t="s">
        <v>164</v>
      </c>
      <c r="M21" s="864"/>
      <c r="N21" s="32"/>
      <c r="O21" s="109">
        <f>125.37/111.82</f>
        <v>1.1211768914326596</v>
      </c>
      <c r="P21" s="40" t="s">
        <v>163</v>
      </c>
      <c r="Q21" s="866">
        <f t="shared" si="0"/>
        <v>681690633.15545988</v>
      </c>
      <c r="R21" s="867"/>
      <c r="S21" s="239"/>
      <c r="T21" s="239"/>
      <c r="U21" s="239"/>
    </row>
    <row r="22" spans="2:21" ht="30" customHeight="1" x14ac:dyDescent="0.2">
      <c r="B22" s="243"/>
      <c r="C22" s="245"/>
      <c r="D22" s="862" t="s">
        <v>145</v>
      </c>
      <c r="E22" s="863"/>
      <c r="F22" s="79" t="s">
        <v>146</v>
      </c>
      <c r="G22" s="774">
        <v>872199750</v>
      </c>
      <c r="H22" s="842"/>
      <c r="I22" s="775"/>
      <c r="J22" s="879"/>
      <c r="K22" s="879"/>
      <c r="L22" s="864" t="s">
        <v>165</v>
      </c>
      <c r="M22" s="864"/>
      <c r="N22" s="32"/>
      <c r="O22" s="109">
        <f>125.37/111.82</f>
        <v>1.1211768914326596</v>
      </c>
      <c r="P22" s="40" t="s">
        <v>163</v>
      </c>
      <c r="Q22" s="866">
        <f t="shared" si="0"/>
        <v>777932328.66714525</v>
      </c>
      <c r="R22" s="867"/>
      <c r="S22" s="239"/>
      <c r="T22" s="239"/>
      <c r="U22" s="239"/>
    </row>
    <row r="23" spans="2:21" ht="30" customHeight="1" x14ac:dyDescent="0.2">
      <c r="B23" s="243"/>
      <c r="C23" s="245"/>
      <c r="D23" s="862" t="s">
        <v>145</v>
      </c>
      <c r="E23" s="863"/>
      <c r="F23" s="79" t="s">
        <v>146</v>
      </c>
      <c r="G23" s="774">
        <v>19781458</v>
      </c>
      <c r="H23" s="842"/>
      <c r="I23" s="775"/>
      <c r="J23" s="879"/>
      <c r="K23" s="879"/>
      <c r="L23" s="864" t="s">
        <v>165</v>
      </c>
      <c r="M23" s="864"/>
      <c r="N23" s="32"/>
      <c r="O23" s="109">
        <f>125.37/111.82</f>
        <v>1.1211768914326596</v>
      </c>
      <c r="P23" s="40" t="s">
        <v>163</v>
      </c>
      <c r="Q23" s="866">
        <f t="shared" si="0"/>
        <v>17643476.378399935</v>
      </c>
      <c r="R23" s="867"/>
      <c r="S23" s="239"/>
      <c r="T23" s="239"/>
      <c r="U23" s="239"/>
    </row>
    <row r="24" spans="2:21" ht="30" customHeight="1" x14ac:dyDescent="0.2">
      <c r="B24" s="243"/>
      <c r="C24" s="245"/>
      <c r="D24" s="862" t="s">
        <v>145</v>
      </c>
      <c r="E24" s="863"/>
      <c r="F24" s="79" t="s">
        <v>146</v>
      </c>
      <c r="G24" s="774">
        <v>686624625</v>
      </c>
      <c r="H24" s="842"/>
      <c r="I24" s="775"/>
      <c r="J24" s="878"/>
      <c r="K24" s="878"/>
      <c r="L24" s="864" t="s">
        <v>166</v>
      </c>
      <c r="M24" s="864"/>
      <c r="N24" s="32"/>
      <c r="O24" s="109">
        <f>125.37/111.82</f>
        <v>1.1211768914326596</v>
      </c>
      <c r="P24" s="40" t="s">
        <v>163</v>
      </c>
      <c r="Q24" s="866">
        <f t="shared" si="0"/>
        <v>612414178.57142854</v>
      </c>
      <c r="R24" s="867"/>
      <c r="S24" s="239"/>
      <c r="T24" s="239"/>
      <c r="U24" s="239"/>
    </row>
    <row r="25" spans="2:21" ht="30" customHeight="1" x14ac:dyDescent="0.2">
      <c r="B25" s="243"/>
      <c r="C25" s="245"/>
      <c r="D25" s="862" t="s">
        <v>145</v>
      </c>
      <c r="E25" s="863"/>
      <c r="F25" s="79" t="s">
        <v>146</v>
      </c>
      <c r="G25" s="774">
        <v>2047764587</v>
      </c>
      <c r="H25" s="842"/>
      <c r="I25" s="775"/>
      <c r="J25" s="864"/>
      <c r="K25" s="864"/>
      <c r="L25" s="865" t="s">
        <v>167</v>
      </c>
      <c r="M25" s="865"/>
      <c r="N25" s="32"/>
      <c r="O25" s="109">
        <f>126.15/111.82</f>
        <v>1.1281523877660526</v>
      </c>
      <c r="P25" s="40" t="s">
        <v>168</v>
      </c>
      <c r="Q25" s="866">
        <f t="shared" si="0"/>
        <v>1815148918.8929052</v>
      </c>
      <c r="R25" s="867"/>
      <c r="S25" s="239"/>
      <c r="T25" s="239"/>
      <c r="U25" s="239"/>
    </row>
    <row r="26" spans="2:21" ht="30" customHeight="1" x14ac:dyDescent="0.2">
      <c r="B26" s="243"/>
      <c r="C26" s="245"/>
      <c r="D26" s="862" t="s">
        <v>145</v>
      </c>
      <c r="E26" s="863"/>
      <c r="F26" s="79" t="s">
        <v>146</v>
      </c>
      <c r="G26" s="774">
        <v>3071646881</v>
      </c>
      <c r="H26" s="842"/>
      <c r="I26" s="775"/>
      <c r="J26" s="878"/>
      <c r="K26" s="878"/>
      <c r="L26" s="865" t="s">
        <v>169</v>
      </c>
      <c r="M26" s="865"/>
      <c r="N26" s="32"/>
      <c r="O26" s="109">
        <f>126.15/111.82</f>
        <v>1.1281523877660526</v>
      </c>
      <c r="P26" s="40" t="s">
        <v>168</v>
      </c>
      <c r="Q26" s="866">
        <f t="shared" si="0"/>
        <v>2722723378.7825603</v>
      </c>
      <c r="R26" s="867"/>
      <c r="S26" s="239"/>
      <c r="T26" s="239"/>
      <c r="U26" s="239"/>
    </row>
    <row r="27" spans="2:21" ht="30" customHeight="1" x14ac:dyDescent="0.2">
      <c r="B27" s="243"/>
      <c r="C27" s="245"/>
      <c r="D27" s="862" t="s">
        <v>145</v>
      </c>
      <c r="E27" s="863"/>
      <c r="F27" s="79" t="s">
        <v>146</v>
      </c>
      <c r="G27" s="774">
        <v>3071646881</v>
      </c>
      <c r="H27" s="842"/>
      <c r="I27" s="775"/>
      <c r="J27" s="873"/>
      <c r="K27" s="864"/>
      <c r="L27" s="865" t="s">
        <v>170</v>
      </c>
      <c r="M27" s="865"/>
      <c r="N27" s="32"/>
      <c r="O27" s="109">
        <f>127.78/111.82</f>
        <v>1.1427293865140404</v>
      </c>
      <c r="P27" s="40" t="s">
        <v>171</v>
      </c>
      <c r="Q27" s="866">
        <f t="shared" si="0"/>
        <v>2687991502.8441072</v>
      </c>
      <c r="R27" s="867"/>
      <c r="S27" s="878"/>
      <c r="T27" s="878"/>
      <c r="U27" s="878"/>
    </row>
    <row r="28" spans="2:21" ht="30" customHeight="1" x14ac:dyDescent="0.2">
      <c r="B28" s="243"/>
      <c r="C28" s="245"/>
      <c r="D28" s="862" t="s">
        <v>145</v>
      </c>
      <c r="E28" s="863"/>
      <c r="F28" s="79" t="s">
        <v>146</v>
      </c>
      <c r="G28" s="774">
        <v>1769000000</v>
      </c>
      <c r="H28" s="842"/>
      <c r="I28" s="775"/>
      <c r="J28" s="873"/>
      <c r="K28" s="864"/>
      <c r="L28" s="865" t="s">
        <v>172</v>
      </c>
      <c r="M28" s="865"/>
      <c r="N28" s="32"/>
      <c r="O28" s="109">
        <f>127.78/111.82</f>
        <v>1.1427293865140404</v>
      </c>
      <c r="P28" s="40" t="s">
        <v>171</v>
      </c>
      <c r="Q28" s="866">
        <f t="shared" si="0"/>
        <v>1548048051.3382375</v>
      </c>
      <c r="R28" s="867"/>
      <c r="S28" s="878"/>
      <c r="T28" s="878"/>
      <c r="U28" s="878"/>
    </row>
    <row r="29" spans="2:21" ht="30" customHeight="1" x14ac:dyDescent="0.2">
      <c r="B29" s="243"/>
      <c r="C29" s="245"/>
      <c r="D29" s="862" t="s">
        <v>145</v>
      </c>
      <c r="E29" s="863"/>
      <c r="F29" s="79" t="s">
        <v>146</v>
      </c>
      <c r="G29" s="774">
        <v>2653500000</v>
      </c>
      <c r="H29" s="842"/>
      <c r="I29" s="775"/>
      <c r="J29" s="873"/>
      <c r="K29" s="864"/>
      <c r="L29" s="865" t="s">
        <v>173</v>
      </c>
      <c r="M29" s="865"/>
      <c r="N29" s="32"/>
      <c r="O29" s="109">
        <f>127.78/111.82</f>
        <v>1.1427293865140404</v>
      </c>
      <c r="P29" s="40" t="s">
        <v>171</v>
      </c>
      <c r="Q29" s="866">
        <f t="shared" si="0"/>
        <v>2322072077.0073562</v>
      </c>
      <c r="R29" s="867"/>
      <c r="S29" s="878"/>
      <c r="T29" s="878"/>
      <c r="U29" s="878"/>
    </row>
    <row r="30" spans="2:21" ht="30" customHeight="1" x14ac:dyDescent="0.2">
      <c r="B30" s="243"/>
      <c r="C30" s="245"/>
      <c r="D30" s="862" t="s">
        <v>145</v>
      </c>
      <c r="E30" s="863"/>
      <c r="F30" s="79" t="s">
        <v>146</v>
      </c>
      <c r="G30" s="774">
        <v>2653500000</v>
      </c>
      <c r="H30" s="842"/>
      <c r="I30" s="775"/>
      <c r="J30" s="864"/>
      <c r="K30" s="864"/>
      <c r="L30" s="865" t="s">
        <v>174</v>
      </c>
      <c r="M30" s="865"/>
      <c r="N30" s="32"/>
      <c r="O30" s="109">
        <f>129.41/111.82</f>
        <v>1.1573063852620282</v>
      </c>
      <c r="P30" s="40" t="s">
        <v>175</v>
      </c>
      <c r="Q30" s="866">
        <f t="shared" si="0"/>
        <v>2292824124.8744302</v>
      </c>
      <c r="R30" s="867"/>
      <c r="S30" s="878"/>
      <c r="T30" s="878"/>
      <c r="U30" s="878"/>
    </row>
    <row r="31" spans="2:21" ht="30" customHeight="1" x14ac:dyDescent="0.2">
      <c r="B31" s="243"/>
      <c r="C31" s="245"/>
      <c r="D31" s="862" t="s">
        <v>145</v>
      </c>
      <c r="E31" s="863"/>
      <c r="F31" s="79" t="s">
        <v>146</v>
      </c>
      <c r="G31" s="774">
        <v>2465000000</v>
      </c>
      <c r="H31" s="842"/>
      <c r="I31" s="775"/>
      <c r="J31" s="864"/>
      <c r="K31" s="864"/>
      <c r="L31" s="865" t="s">
        <v>176</v>
      </c>
      <c r="M31" s="865"/>
      <c r="N31" s="32"/>
      <c r="O31" s="109">
        <f>129.41/111.82</f>
        <v>1.1573063852620282</v>
      </c>
      <c r="P31" s="40" t="s">
        <v>175</v>
      </c>
      <c r="Q31" s="866">
        <f t="shared" si="0"/>
        <v>2129945908.3532958</v>
      </c>
      <c r="R31" s="867"/>
      <c r="S31" s="878"/>
      <c r="T31" s="878"/>
      <c r="U31" s="878"/>
    </row>
    <row r="32" spans="2:21" ht="30" customHeight="1" x14ac:dyDescent="0.2">
      <c r="B32" s="243"/>
      <c r="C32" s="245"/>
      <c r="D32" s="862" t="s">
        <v>145</v>
      </c>
      <c r="E32" s="863"/>
      <c r="F32" s="79" t="s">
        <v>146</v>
      </c>
      <c r="G32" s="774">
        <v>3697500000</v>
      </c>
      <c r="H32" s="842"/>
      <c r="I32" s="775"/>
      <c r="J32" s="878"/>
      <c r="K32" s="878"/>
      <c r="L32" s="865" t="s">
        <v>177</v>
      </c>
      <c r="M32" s="865"/>
      <c r="N32" s="32"/>
      <c r="O32" s="109">
        <f>129.41/111.82</f>
        <v>1.1573063852620282</v>
      </c>
      <c r="P32" s="40" t="s">
        <v>175</v>
      </c>
      <c r="Q32" s="866">
        <f t="shared" si="0"/>
        <v>3194918862.5299435</v>
      </c>
      <c r="R32" s="867"/>
      <c r="S32" s="878"/>
      <c r="T32" s="878"/>
      <c r="U32" s="878"/>
    </row>
    <row r="33" spans="2:21" ht="30" customHeight="1" x14ac:dyDescent="0.2">
      <c r="B33" s="243"/>
      <c r="C33" s="245"/>
      <c r="D33" s="862" t="s">
        <v>145</v>
      </c>
      <c r="E33" s="863"/>
      <c r="F33" s="79" t="s">
        <v>146</v>
      </c>
      <c r="G33" s="774">
        <v>3549440000</v>
      </c>
      <c r="H33" s="842"/>
      <c r="I33" s="775"/>
      <c r="J33" s="873"/>
      <c r="K33" s="864"/>
      <c r="L33" s="865" t="s">
        <v>178</v>
      </c>
      <c r="M33" s="865"/>
      <c r="N33" s="32"/>
      <c r="O33" s="109">
        <f>129.41/111.82</f>
        <v>1.1573063852620282</v>
      </c>
      <c r="P33" s="40" t="s">
        <v>175</v>
      </c>
      <c r="Q33" s="866">
        <f t="shared" si="0"/>
        <v>3066983855.9616723</v>
      </c>
      <c r="R33" s="867"/>
      <c r="S33" s="878"/>
      <c r="T33" s="878"/>
      <c r="U33" s="878"/>
    </row>
    <row r="34" spans="2:21" ht="30" customHeight="1" x14ac:dyDescent="0.2">
      <c r="B34" s="243"/>
      <c r="C34" s="245"/>
      <c r="D34" s="862" t="s">
        <v>145</v>
      </c>
      <c r="E34" s="863"/>
      <c r="F34" s="79" t="s">
        <v>146</v>
      </c>
      <c r="G34" s="774">
        <v>15478119</v>
      </c>
      <c r="H34" s="842"/>
      <c r="I34" s="775"/>
      <c r="J34" s="864"/>
      <c r="K34" s="864"/>
      <c r="L34" s="865" t="s">
        <v>179</v>
      </c>
      <c r="M34" s="865"/>
      <c r="N34" s="32"/>
      <c r="O34" s="109">
        <f>130.63/111.82</f>
        <v>1.1682167769629763</v>
      </c>
      <c r="P34" s="40" t="s">
        <v>180</v>
      </c>
      <c r="Q34" s="866">
        <f t="shared" si="0"/>
        <v>13249355.17553395</v>
      </c>
      <c r="R34" s="867"/>
      <c r="S34" s="878"/>
      <c r="T34" s="878"/>
      <c r="U34" s="878"/>
    </row>
    <row r="35" spans="2:21" ht="30" customHeight="1" x14ac:dyDescent="0.2">
      <c r="B35" s="243"/>
      <c r="C35" s="245"/>
      <c r="D35" s="862" t="s">
        <v>145</v>
      </c>
      <c r="E35" s="863"/>
      <c r="F35" s="79" t="s">
        <v>146</v>
      </c>
      <c r="G35" s="774">
        <v>2068530699</v>
      </c>
      <c r="H35" s="842"/>
      <c r="I35" s="775"/>
      <c r="J35" s="864"/>
      <c r="K35" s="864"/>
      <c r="L35" s="865" t="s">
        <v>181</v>
      </c>
      <c r="M35" s="865"/>
      <c r="N35" s="32"/>
      <c r="O35" s="109">
        <f>130.63/111.82</f>
        <v>1.1682167769629763</v>
      </c>
      <c r="P35" s="40" t="s">
        <v>180</v>
      </c>
      <c r="Q35" s="866">
        <f t="shared" si="0"/>
        <v>1770673679.5696239</v>
      </c>
      <c r="R35" s="867"/>
      <c r="S35" s="878"/>
      <c r="T35" s="878"/>
      <c r="U35" s="878"/>
    </row>
    <row r="36" spans="2:21" ht="30" customHeight="1" x14ac:dyDescent="0.2">
      <c r="B36" s="243"/>
      <c r="C36" s="245"/>
      <c r="D36" s="862" t="s">
        <v>145</v>
      </c>
      <c r="E36" s="863"/>
      <c r="F36" s="79" t="s">
        <v>146</v>
      </c>
      <c r="G36" s="774">
        <v>3102796048</v>
      </c>
      <c r="H36" s="842"/>
      <c r="I36" s="775"/>
      <c r="J36" s="864"/>
      <c r="K36" s="864"/>
      <c r="L36" s="865" t="s">
        <v>182</v>
      </c>
      <c r="M36" s="865"/>
      <c r="N36" s="32"/>
      <c r="O36" s="109">
        <f>130.63/111.82</f>
        <v>1.1682167769629763</v>
      </c>
      <c r="P36" s="40" t="s">
        <v>180</v>
      </c>
      <c r="Q36" s="866">
        <f t="shared" si="0"/>
        <v>2656010518.9264331</v>
      </c>
      <c r="R36" s="867"/>
      <c r="S36" s="878"/>
      <c r="T36" s="878"/>
      <c r="U36" s="878"/>
    </row>
    <row r="37" spans="2:21" ht="30" customHeight="1" x14ac:dyDescent="0.2">
      <c r="B37" s="243"/>
      <c r="C37" s="245"/>
      <c r="D37" s="862" t="s">
        <v>145</v>
      </c>
      <c r="E37" s="863"/>
      <c r="F37" s="79" t="s">
        <v>146</v>
      </c>
      <c r="G37" s="774">
        <v>3144320000</v>
      </c>
      <c r="H37" s="842"/>
      <c r="I37" s="775"/>
      <c r="J37" s="873"/>
      <c r="K37" s="864"/>
      <c r="L37" s="865" t="s">
        <v>183</v>
      </c>
      <c r="M37" s="865"/>
      <c r="N37" s="32"/>
      <c r="O37" s="109">
        <f>130.63/111.82</f>
        <v>1.1682167769629763</v>
      </c>
      <c r="P37" s="40" t="s">
        <v>180</v>
      </c>
      <c r="Q37" s="866">
        <f t="shared" si="0"/>
        <v>2691555250.7081065</v>
      </c>
      <c r="R37" s="867"/>
      <c r="S37" s="878"/>
      <c r="T37" s="878"/>
      <c r="U37" s="878"/>
    </row>
    <row r="38" spans="2:21" ht="30" customHeight="1" x14ac:dyDescent="0.2">
      <c r="B38" s="243"/>
      <c r="C38" s="245"/>
      <c r="D38" s="862" t="s">
        <v>145</v>
      </c>
      <c r="E38" s="863"/>
      <c r="F38" s="79" t="s">
        <v>146</v>
      </c>
      <c r="G38" s="774">
        <v>2453430908</v>
      </c>
      <c r="H38" s="842"/>
      <c r="I38" s="775"/>
      <c r="J38" s="864"/>
      <c r="K38" s="864"/>
      <c r="L38" s="865" t="s">
        <v>184</v>
      </c>
      <c r="M38" s="865"/>
      <c r="N38" s="32"/>
      <c r="O38" s="109">
        <f>131.28/111.82</f>
        <v>1.1740296905741372</v>
      </c>
      <c r="P38" s="40" t="s">
        <v>185</v>
      </c>
      <c r="Q38" s="866">
        <f t="shared" si="0"/>
        <v>2089752011.9786713</v>
      </c>
      <c r="R38" s="867"/>
      <c r="S38" s="878"/>
      <c r="T38" s="878"/>
      <c r="U38" s="878"/>
    </row>
    <row r="39" spans="2:21" ht="30" customHeight="1" x14ac:dyDescent="0.2">
      <c r="B39" s="243"/>
      <c r="C39" s="245"/>
      <c r="D39" s="862" t="s">
        <v>145</v>
      </c>
      <c r="E39" s="863"/>
      <c r="F39" s="79" t="s">
        <v>146</v>
      </c>
      <c r="G39" s="774">
        <v>3884800000</v>
      </c>
      <c r="H39" s="842"/>
      <c r="I39" s="775"/>
      <c r="J39" s="864"/>
      <c r="K39" s="864"/>
      <c r="L39" s="865" t="s">
        <v>186</v>
      </c>
      <c r="M39" s="865"/>
      <c r="N39" s="32"/>
      <c r="O39" s="109">
        <f>131.28/111.82</f>
        <v>1.1740296905741372</v>
      </c>
      <c r="P39" s="40" t="s">
        <v>185</v>
      </c>
      <c r="Q39" s="866">
        <f t="shared" si="0"/>
        <v>3308945277.2699566</v>
      </c>
      <c r="R39" s="867"/>
      <c r="S39" s="878"/>
      <c r="T39" s="878"/>
      <c r="U39" s="878"/>
    </row>
    <row r="40" spans="2:21" ht="30" customHeight="1" x14ac:dyDescent="0.2">
      <c r="B40" s="243"/>
      <c r="C40" s="245"/>
      <c r="D40" s="862" t="s">
        <v>145</v>
      </c>
      <c r="E40" s="863"/>
      <c r="F40" s="79" t="s">
        <v>146</v>
      </c>
      <c r="G40" s="774">
        <v>3680146362</v>
      </c>
      <c r="H40" s="842"/>
      <c r="I40" s="775"/>
      <c r="J40" s="864"/>
      <c r="K40" s="864"/>
      <c r="L40" s="865" t="s">
        <v>186</v>
      </c>
      <c r="M40" s="865"/>
      <c r="N40" s="32"/>
      <c r="O40" s="109">
        <f>131.28/111.82</f>
        <v>1.1740296905741372</v>
      </c>
      <c r="P40" s="40" t="s">
        <v>185</v>
      </c>
      <c r="Q40" s="866">
        <f t="shared" si="0"/>
        <v>3134628017.9680066</v>
      </c>
      <c r="R40" s="867"/>
      <c r="S40" s="878"/>
      <c r="T40" s="878"/>
      <c r="U40" s="878"/>
    </row>
    <row r="41" spans="2:21" ht="30" customHeight="1" x14ac:dyDescent="0.2">
      <c r="B41" s="243"/>
      <c r="C41" s="245"/>
      <c r="D41" s="862" t="s">
        <v>145</v>
      </c>
      <c r="E41" s="863"/>
      <c r="F41" s="79" t="s">
        <v>146</v>
      </c>
      <c r="G41" s="774">
        <v>1524124667</v>
      </c>
      <c r="H41" s="842"/>
      <c r="I41" s="775"/>
      <c r="J41" s="864"/>
      <c r="K41" s="864"/>
      <c r="L41" s="865" t="s">
        <v>187</v>
      </c>
      <c r="M41" s="865"/>
      <c r="N41" s="32"/>
      <c r="O41" s="109">
        <f>131.95/111.82</f>
        <v>1.1800214630656412</v>
      </c>
      <c r="P41" s="40" t="s">
        <v>188</v>
      </c>
      <c r="Q41" s="866">
        <f t="shared" si="0"/>
        <v>1291607580.6285715</v>
      </c>
      <c r="R41" s="867"/>
      <c r="S41" s="878"/>
      <c r="T41" s="878"/>
      <c r="U41" s="878"/>
    </row>
    <row r="42" spans="2:21" ht="30" customHeight="1" x14ac:dyDescent="0.2">
      <c r="B42" s="243"/>
      <c r="C42" s="245"/>
      <c r="D42" s="862" t="s">
        <v>145</v>
      </c>
      <c r="E42" s="863"/>
      <c r="F42" s="79" t="s">
        <v>146</v>
      </c>
      <c r="G42" s="769">
        <v>2286187000</v>
      </c>
      <c r="H42" s="769"/>
      <c r="I42" s="769"/>
      <c r="J42" s="864"/>
      <c r="K42" s="864"/>
      <c r="L42" s="865" t="s">
        <v>189</v>
      </c>
      <c r="M42" s="865"/>
      <c r="N42" s="32"/>
      <c r="O42" s="109">
        <f>131.95/111.82</f>
        <v>1.1800214630656412</v>
      </c>
      <c r="P42" s="40" t="s">
        <v>188</v>
      </c>
      <c r="Q42" s="866">
        <f t="shared" si="0"/>
        <v>1937411370.5191362</v>
      </c>
      <c r="R42" s="867"/>
      <c r="S42" s="239"/>
      <c r="T42" s="239"/>
      <c r="U42" s="239"/>
    </row>
    <row r="43" spans="2:21" ht="30" customHeight="1" x14ac:dyDescent="0.2">
      <c r="B43" s="243"/>
      <c r="C43" s="245"/>
      <c r="D43" s="862" t="s">
        <v>145</v>
      </c>
      <c r="E43" s="863"/>
      <c r="F43" s="79" t="s">
        <v>146</v>
      </c>
      <c r="G43" s="769">
        <v>2172591291</v>
      </c>
      <c r="H43" s="769"/>
      <c r="I43" s="769"/>
      <c r="J43" s="864"/>
      <c r="K43" s="864"/>
      <c r="L43" s="865" t="s">
        <v>189</v>
      </c>
      <c r="M43" s="865"/>
      <c r="N43" s="32"/>
      <c r="O43" s="109">
        <f>131.95/111.82</f>
        <v>1.1800214630656412</v>
      </c>
      <c r="P43" s="40" t="s">
        <v>188</v>
      </c>
      <c r="Q43" s="866">
        <f t="shared" si="0"/>
        <v>1841145571.501478</v>
      </c>
      <c r="R43" s="867"/>
      <c r="S43" s="239"/>
      <c r="T43" s="239"/>
      <c r="U43" s="239"/>
    </row>
    <row r="44" spans="2:21" ht="30" customHeight="1" x14ac:dyDescent="0.2">
      <c r="B44" s="243"/>
      <c r="C44" s="245"/>
      <c r="D44" s="862" t="s">
        <v>145</v>
      </c>
      <c r="E44" s="863"/>
      <c r="F44" s="79" t="s">
        <v>146</v>
      </c>
      <c r="G44" s="769">
        <v>2300677333</v>
      </c>
      <c r="H44" s="769"/>
      <c r="I44" s="769"/>
      <c r="J44" s="864"/>
      <c r="K44" s="864"/>
      <c r="L44" s="865" t="s">
        <v>190</v>
      </c>
      <c r="M44" s="865"/>
      <c r="N44" s="41"/>
      <c r="O44" s="109">
        <f>132.58/111.82</f>
        <v>1.1856555177964587</v>
      </c>
      <c r="P44" s="40" t="s">
        <v>191</v>
      </c>
      <c r="Q44" s="866">
        <f t="shared" si="0"/>
        <v>1940426454.7900133</v>
      </c>
      <c r="R44" s="867"/>
      <c r="S44" s="878"/>
      <c r="T44" s="878"/>
      <c r="U44" s="878"/>
    </row>
    <row r="45" spans="2:21" ht="30" customHeight="1" x14ac:dyDescent="0.2">
      <c r="B45" s="243"/>
      <c r="C45" s="245"/>
      <c r="D45" s="862" t="s">
        <v>145</v>
      </c>
      <c r="E45" s="863"/>
      <c r="F45" s="79" t="s">
        <v>146</v>
      </c>
      <c r="G45" s="769">
        <v>3451016000</v>
      </c>
      <c r="H45" s="769"/>
      <c r="I45" s="769"/>
      <c r="J45" s="864"/>
      <c r="K45" s="864"/>
      <c r="L45" s="865" t="s">
        <v>192</v>
      </c>
      <c r="M45" s="865" t="s">
        <v>192</v>
      </c>
      <c r="N45" s="41"/>
      <c r="O45" s="109">
        <f>132.58/111.82</f>
        <v>1.1856555177964587</v>
      </c>
      <c r="P45" s="40" t="s">
        <v>191</v>
      </c>
      <c r="Q45" s="866">
        <f t="shared" si="0"/>
        <v>2910639682.6067276</v>
      </c>
      <c r="R45" s="867"/>
      <c r="S45" s="878"/>
      <c r="T45" s="878"/>
      <c r="U45" s="878"/>
    </row>
    <row r="46" spans="2:21" ht="30" customHeight="1" x14ac:dyDescent="0.2">
      <c r="B46" s="243"/>
      <c r="C46" s="245"/>
      <c r="D46" s="862" t="s">
        <v>145</v>
      </c>
      <c r="E46" s="863"/>
      <c r="F46" s="79" t="s">
        <v>146</v>
      </c>
      <c r="G46" s="769">
        <v>3451016000</v>
      </c>
      <c r="H46" s="769"/>
      <c r="I46" s="769"/>
      <c r="J46" s="864"/>
      <c r="K46" s="864"/>
      <c r="L46" s="865" t="s">
        <v>193</v>
      </c>
      <c r="M46" s="865" t="s">
        <v>193</v>
      </c>
      <c r="N46" s="41"/>
      <c r="O46" s="109">
        <f>132.58/111.82</f>
        <v>1.1856555177964587</v>
      </c>
      <c r="P46" s="40" t="s">
        <v>191</v>
      </c>
      <c r="Q46" s="866">
        <f t="shared" si="0"/>
        <v>2910639682.6067276</v>
      </c>
      <c r="R46" s="867"/>
      <c r="S46" s="878"/>
      <c r="T46" s="878"/>
      <c r="U46" s="878"/>
    </row>
    <row r="47" spans="2:21" ht="30" customHeight="1" x14ac:dyDescent="0.2">
      <c r="B47" s="243"/>
      <c r="C47" s="245"/>
      <c r="D47" s="862" t="s">
        <v>145</v>
      </c>
      <c r="E47" s="863"/>
      <c r="F47" s="79" t="s">
        <v>146</v>
      </c>
      <c r="G47" s="769">
        <v>1592666667</v>
      </c>
      <c r="H47" s="769"/>
      <c r="I47" s="769"/>
      <c r="J47" s="864"/>
      <c r="K47" s="864"/>
      <c r="L47" s="865">
        <v>42594</v>
      </c>
      <c r="M47" s="865">
        <v>42594</v>
      </c>
      <c r="N47" s="41"/>
      <c r="O47" s="109">
        <f>133.27/111.82</f>
        <v>1.1918261491683064</v>
      </c>
      <c r="P47" s="40" t="s">
        <v>194</v>
      </c>
      <c r="Q47" s="866">
        <f t="shared" si="0"/>
        <v>1336324654.4904327</v>
      </c>
      <c r="R47" s="867"/>
      <c r="S47" s="878"/>
      <c r="T47" s="878"/>
      <c r="U47" s="878"/>
    </row>
    <row r="48" spans="2:21" ht="30" customHeight="1" x14ac:dyDescent="0.2">
      <c r="B48" s="243"/>
      <c r="C48" s="245"/>
      <c r="D48" s="862" t="s">
        <v>145</v>
      </c>
      <c r="E48" s="863"/>
      <c r="F48" s="79" t="s">
        <v>146</v>
      </c>
      <c r="G48" s="769">
        <v>733125000</v>
      </c>
      <c r="H48" s="769"/>
      <c r="I48" s="769"/>
      <c r="J48" s="864"/>
      <c r="K48" s="864"/>
      <c r="L48" s="865">
        <v>42601</v>
      </c>
      <c r="M48" s="865">
        <v>42601</v>
      </c>
      <c r="N48" s="41"/>
      <c r="O48" s="109">
        <f>133.27/111.82</f>
        <v>1.1918261491683064</v>
      </c>
      <c r="P48" s="40" t="s">
        <v>194</v>
      </c>
      <c r="Q48" s="866">
        <f t="shared" si="0"/>
        <v>615127466.79672837</v>
      </c>
      <c r="R48" s="867"/>
      <c r="S48" s="878"/>
      <c r="T48" s="878"/>
      <c r="U48" s="878"/>
    </row>
    <row r="49" spans="2:21" ht="30" customHeight="1" x14ac:dyDescent="0.2">
      <c r="B49" s="243"/>
      <c r="C49" s="245"/>
      <c r="D49" s="862" t="s">
        <v>145</v>
      </c>
      <c r="E49" s="863"/>
      <c r="F49" s="79" t="s">
        <v>146</v>
      </c>
      <c r="G49" s="769">
        <v>2360000000</v>
      </c>
      <c r="H49" s="769"/>
      <c r="I49" s="769"/>
      <c r="J49" s="864"/>
      <c r="K49" s="864"/>
      <c r="L49" s="865">
        <v>42613</v>
      </c>
      <c r="M49" s="865">
        <v>42613</v>
      </c>
      <c r="N49" s="41"/>
      <c r="O49" s="109">
        <f>133.27/111.82</f>
        <v>1.1918261491683064</v>
      </c>
      <c r="P49" s="40" t="s">
        <v>194</v>
      </c>
      <c r="Q49" s="866">
        <f t="shared" si="0"/>
        <v>1980154573.4223752</v>
      </c>
      <c r="R49" s="867"/>
      <c r="S49" s="878"/>
      <c r="T49" s="878"/>
      <c r="U49" s="878"/>
    </row>
    <row r="50" spans="2:21" ht="30" customHeight="1" x14ac:dyDescent="0.2">
      <c r="B50" s="243"/>
      <c r="C50" s="245"/>
      <c r="D50" s="862" t="s">
        <v>145</v>
      </c>
      <c r="E50" s="863"/>
      <c r="F50" s="79" t="s">
        <v>146</v>
      </c>
      <c r="G50" s="769">
        <v>1655875000</v>
      </c>
      <c r="H50" s="769"/>
      <c r="I50" s="769"/>
      <c r="J50" s="864"/>
      <c r="K50" s="864"/>
      <c r="L50" s="865">
        <v>42613</v>
      </c>
      <c r="M50" s="865">
        <v>42613</v>
      </c>
      <c r="N50" s="41"/>
      <c r="O50" s="109">
        <f>133.27/111.82</f>
        <v>1.1918261491683064</v>
      </c>
      <c r="P50" s="40" t="s">
        <v>194</v>
      </c>
      <c r="Q50" s="866">
        <f t="shared" si="0"/>
        <v>1389359514.5193965</v>
      </c>
      <c r="R50" s="867"/>
      <c r="S50" s="878"/>
      <c r="T50" s="878"/>
      <c r="U50" s="878"/>
    </row>
    <row r="51" spans="2:21" ht="30" customHeight="1" x14ac:dyDescent="0.2">
      <c r="B51" s="243"/>
      <c r="C51" s="245"/>
      <c r="D51" s="862" t="s">
        <v>145</v>
      </c>
      <c r="E51" s="863"/>
      <c r="F51" s="79" t="s">
        <v>146</v>
      </c>
      <c r="G51" s="769">
        <v>29000000</v>
      </c>
      <c r="H51" s="769"/>
      <c r="I51" s="769"/>
      <c r="J51" s="864"/>
      <c r="K51" s="864"/>
      <c r="L51" s="865">
        <v>42614</v>
      </c>
      <c r="M51" s="865">
        <v>42614</v>
      </c>
      <c r="N51" s="41"/>
      <c r="O51" s="109">
        <f>132.85/111.82</f>
        <v>1.1880701126810946</v>
      </c>
      <c r="P51" s="40" t="s">
        <v>195</v>
      </c>
      <c r="Q51" s="866">
        <f t="shared" si="0"/>
        <v>24409333.835152429</v>
      </c>
      <c r="R51" s="867"/>
      <c r="S51" s="878"/>
      <c r="T51" s="878"/>
      <c r="U51" s="878"/>
    </row>
    <row r="52" spans="2:21" ht="30" customHeight="1" x14ac:dyDescent="0.2">
      <c r="B52" s="243"/>
      <c r="C52" s="245"/>
      <c r="D52" s="862" t="s">
        <v>145</v>
      </c>
      <c r="E52" s="863"/>
      <c r="F52" s="79" t="s">
        <v>146</v>
      </c>
      <c r="G52" s="769">
        <v>600000000</v>
      </c>
      <c r="H52" s="769"/>
      <c r="I52" s="769"/>
      <c r="J52" s="864"/>
      <c r="K52" s="864"/>
      <c r="L52" s="865">
        <v>42627</v>
      </c>
      <c r="M52" s="865">
        <v>42627</v>
      </c>
      <c r="N52" s="41"/>
      <c r="O52" s="109">
        <f>132.85/111.82</f>
        <v>1.1880701126810946</v>
      </c>
      <c r="P52" s="40" t="s">
        <v>195</v>
      </c>
      <c r="Q52" s="866">
        <f t="shared" si="0"/>
        <v>505020700.0376364</v>
      </c>
      <c r="R52" s="867"/>
      <c r="S52" s="878"/>
      <c r="T52" s="878"/>
      <c r="U52" s="878"/>
    </row>
    <row r="53" spans="2:21" ht="30" customHeight="1" x14ac:dyDescent="0.2">
      <c r="B53" s="243"/>
      <c r="C53" s="245"/>
      <c r="D53" s="862" t="s">
        <v>145</v>
      </c>
      <c r="E53" s="863"/>
      <c r="F53" s="79" t="s">
        <v>146</v>
      </c>
      <c r="G53" s="769">
        <v>3570400000</v>
      </c>
      <c r="H53" s="769"/>
      <c r="I53" s="769"/>
      <c r="J53" s="864"/>
      <c r="K53" s="864"/>
      <c r="L53" s="865">
        <v>42629</v>
      </c>
      <c r="M53" s="865">
        <v>42629</v>
      </c>
      <c r="N53" s="41"/>
      <c r="O53" s="109">
        <f>132.85/111.82</f>
        <v>1.1880701126810946</v>
      </c>
      <c r="P53" s="40" t="s">
        <v>195</v>
      </c>
      <c r="Q53" s="866">
        <f t="shared" si="0"/>
        <v>3005209845.6906285</v>
      </c>
      <c r="R53" s="867"/>
      <c r="S53" s="878"/>
      <c r="T53" s="878"/>
      <c r="U53" s="878"/>
    </row>
    <row r="54" spans="2:21" ht="30" customHeight="1" x14ac:dyDescent="0.2">
      <c r="B54" s="243"/>
      <c r="C54" s="245"/>
      <c r="D54" s="862" t="s">
        <v>145</v>
      </c>
      <c r="E54" s="863"/>
      <c r="F54" s="79" t="s">
        <v>146</v>
      </c>
      <c r="G54" s="769">
        <v>1780266667</v>
      </c>
      <c r="H54" s="769"/>
      <c r="I54" s="769"/>
      <c r="J54" s="864"/>
      <c r="K54" s="864"/>
      <c r="L54" s="865">
        <v>42627</v>
      </c>
      <c r="M54" s="865">
        <v>42629</v>
      </c>
      <c r="N54" s="41"/>
      <c r="O54" s="109">
        <f>132.85/111.82</f>
        <v>1.1880701126810946</v>
      </c>
      <c r="P54" s="40" t="s">
        <v>195</v>
      </c>
      <c r="Q54" s="866">
        <f t="shared" si="0"/>
        <v>1498452530.7033496</v>
      </c>
      <c r="R54" s="867"/>
      <c r="S54" s="878"/>
      <c r="T54" s="878"/>
      <c r="U54" s="878"/>
    </row>
    <row r="55" spans="2:21" ht="30" customHeight="1" x14ac:dyDescent="0.2">
      <c r="B55" s="243"/>
      <c r="C55" s="245"/>
      <c r="D55" s="862" t="s">
        <v>145</v>
      </c>
      <c r="E55" s="863"/>
      <c r="F55" s="79" t="s">
        <v>146</v>
      </c>
      <c r="G55" s="769">
        <v>5000000000</v>
      </c>
      <c r="H55" s="769"/>
      <c r="I55" s="769"/>
      <c r="J55" s="864"/>
      <c r="K55" s="864"/>
      <c r="L55" s="865">
        <v>42657</v>
      </c>
      <c r="M55" s="865">
        <v>42657</v>
      </c>
      <c r="N55" s="41"/>
      <c r="O55" s="109">
        <f>132.78/111.82</f>
        <v>1.1874441065998929</v>
      </c>
      <c r="P55" s="40" t="s">
        <v>196</v>
      </c>
      <c r="Q55" s="866">
        <f t="shared" si="0"/>
        <v>4210724506.702816</v>
      </c>
      <c r="R55" s="867"/>
      <c r="S55" s="878"/>
      <c r="T55" s="878"/>
      <c r="U55" s="878"/>
    </row>
    <row r="56" spans="2:21" ht="30" customHeight="1" x14ac:dyDescent="0.2">
      <c r="B56" s="243"/>
      <c r="C56" s="245"/>
      <c r="D56" s="862" t="s">
        <v>145</v>
      </c>
      <c r="E56" s="863"/>
      <c r="F56" s="79" t="s">
        <v>146</v>
      </c>
      <c r="G56" s="769">
        <v>2900000000</v>
      </c>
      <c r="H56" s="769"/>
      <c r="I56" s="769"/>
      <c r="J56" s="864"/>
      <c r="K56" s="864"/>
      <c r="L56" s="865" t="s">
        <v>197</v>
      </c>
      <c r="M56" s="865" t="s">
        <v>197</v>
      </c>
      <c r="N56" s="41"/>
      <c r="O56" s="109">
        <f>132.78/111.82</f>
        <v>1.1874441065998929</v>
      </c>
      <c r="P56" s="40" t="s">
        <v>196</v>
      </c>
      <c r="Q56" s="866">
        <f t="shared" si="0"/>
        <v>2442220213.8876333</v>
      </c>
      <c r="R56" s="867"/>
      <c r="S56" s="878"/>
      <c r="T56" s="878"/>
      <c r="U56" s="878"/>
    </row>
    <row r="57" spans="2:21" ht="30" customHeight="1" x14ac:dyDescent="0.2">
      <c r="B57" s="243"/>
      <c r="C57" s="245"/>
      <c r="D57" s="862" t="s">
        <v>145</v>
      </c>
      <c r="E57" s="863"/>
      <c r="F57" s="79" t="s">
        <v>146</v>
      </c>
      <c r="G57" s="769">
        <v>3570400000</v>
      </c>
      <c r="H57" s="769"/>
      <c r="I57" s="769"/>
      <c r="J57" s="864"/>
      <c r="K57" s="864"/>
      <c r="L57" s="865" t="s">
        <v>198</v>
      </c>
      <c r="M57" s="865" t="s">
        <v>198</v>
      </c>
      <c r="N57" s="41"/>
      <c r="O57" s="109">
        <f>132.78/111.82</f>
        <v>1.1874441065998929</v>
      </c>
      <c r="P57" s="40" t="s">
        <v>196</v>
      </c>
      <c r="Q57" s="866">
        <f t="shared" si="0"/>
        <v>3006794155.746347</v>
      </c>
      <c r="R57" s="867"/>
      <c r="S57" s="878"/>
      <c r="T57" s="878"/>
      <c r="U57" s="878"/>
    </row>
    <row r="58" spans="2:21" ht="30" customHeight="1" x14ac:dyDescent="0.2">
      <c r="B58" s="243"/>
      <c r="C58" s="245"/>
      <c r="D58" s="862" t="s">
        <v>145</v>
      </c>
      <c r="E58" s="863"/>
      <c r="F58" s="79" t="s">
        <v>146</v>
      </c>
      <c r="G58" s="769">
        <v>5000000000</v>
      </c>
      <c r="H58" s="769"/>
      <c r="I58" s="769"/>
      <c r="J58" s="864"/>
      <c r="K58" s="864"/>
      <c r="L58" s="865" t="s">
        <v>199</v>
      </c>
      <c r="M58" s="865" t="s">
        <v>199</v>
      </c>
      <c r="N58" s="41"/>
      <c r="O58" s="109">
        <f>132.78/111.82</f>
        <v>1.1874441065998929</v>
      </c>
      <c r="P58" s="40" t="s">
        <v>196</v>
      </c>
      <c r="Q58" s="866">
        <f t="shared" si="0"/>
        <v>4210724506.702816</v>
      </c>
      <c r="R58" s="867"/>
      <c r="S58" s="876"/>
      <c r="T58" s="876"/>
      <c r="U58" s="876"/>
    </row>
    <row r="59" spans="2:21" ht="31.5" customHeight="1" x14ac:dyDescent="0.2">
      <c r="B59" s="243"/>
      <c r="C59" s="245"/>
      <c r="D59" s="862" t="s">
        <v>145</v>
      </c>
      <c r="E59" s="863"/>
      <c r="F59" s="79" t="s">
        <v>146</v>
      </c>
      <c r="G59" s="769">
        <v>433333333</v>
      </c>
      <c r="H59" s="769"/>
      <c r="I59" s="769"/>
      <c r="J59" s="864"/>
      <c r="K59" s="864"/>
      <c r="L59" s="865" t="s">
        <v>199</v>
      </c>
      <c r="M59" s="865" t="s">
        <v>199</v>
      </c>
      <c r="N59" s="41"/>
      <c r="O59" s="109">
        <f>132.78/111.82</f>
        <v>1.1874441065998929</v>
      </c>
      <c r="P59" s="40" t="s">
        <v>196</v>
      </c>
      <c r="Q59" s="866">
        <f t="shared" si="0"/>
        <v>364929456.96686244</v>
      </c>
      <c r="R59" s="867"/>
      <c r="S59" s="878"/>
      <c r="T59" s="878"/>
      <c r="U59" s="878"/>
    </row>
    <row r="60" spans="2:21" ht="27.75" customHeight="1" x14ac:dyDescent="0.2">
      <c r="B60" s="243"/>
      <c r="C60" s="245"/>
      <c r="D60" s="862" t="s">
        <v>145</v>
      </c>
      <c r="E60" s="863"/>
      <c r="F60" s="79" t="s">
        <v>146</v>
      </c>
      <c r="G60" s="769">
        <v>1260000000</v>
      </c>
      <c r="H60" s="769"/>
      <c r="I60" s="769"/>
      <c r="J60" s="864"/>
      <c r="K60" s="864"/>
      <c r="L60" s="865" t="s">
        <v>200</v>
      </c>
      <c r="M60" s="865" t="s">
        <v>200</v>
      </c>
      <c r="N60" s="41"/>
      <c r="O60" s="109">
        <f>132.7/111.82</f>
        <v>1.186728671078519</v>
      </c>
      <c r="P60" s="40" t="s">
        <v>201</v>
      </c>
      <c r="Q60" s="866">
        <f t="shared" si="0"/>
        <v>1061742275.8100981</v>
      </c>
      <c r="R60" s="867"/>
      <c r="S60" s="876"/>
      <c r="T60" s="876"/>
      <c r="U60" s="876"/>
    </row>
    <row r="61" spans="2:21" ht="31.5" customHeight="1" x14ac:dyDescent="0.2">
      <c r="B61" s="243"/>
      <c r="C61" s="245"/>
      <c r="D61" s="862" t="s">
        <v>145</v>
      </c>
      <c r="E61" s="863"/>
      <c r="F61" s="79" t="s">
        <v>146</v>
      </c>
      <c r="G61" s="769">
        <v>1890000000</v>
      </c>
      <c r="H61" s="769"/>
      <c r="I61" s="769"/>
      <c r="J61" s="877"/>
      <c r="K61" s="864"/>
      <c r="L61" s="865" t="s">
        <v>202</v>
      </c>
      <c r="M61" s="865" t="s">
        <v>202</v>
      </c>
      <c r="N61" s="41"/>
      <c r="O61" s="109">
        <f>132.7/111.82</f>
        <v>1.186728671078519</v>
      </c>
      <c r="P61" s="40" t="s">
        <v>201</v>
      </c>
      <c r="Q61" s="866">
        <f t="shared" si="0"/>
        <v>1592613413.715147</v>
      </c>
      <c r="R61" s="867"/>
      <c r="S61" s="878"/>
      <c r="T61" s="878"/>
      <c r="U61" s="878"/>
    </row>
    <row r="62" spans="2:21" ht="31.5" customHeight="1" x14ac:dyDescent="0.2">
      <c r="B62" s="243"/>
      <c r="C62" s="245"/>
      <c r="D62" s="862" t="s">
        <v>145</v>
      </c>
      <c r="E62" s="863"/>
      <c r="F62" s="79" t="s">
        <v>146</v>
      </c>
      <c r="G62" s="769">
        <v>1890000000</v>
      </c>
      <c r="H62" s="769"/>
      <c r="I62" s="769"/>
      <c r="J62" s="864"/>
      <c r="K62" s="864"/>
      <c r="L62" s="865" t="s">
        <v>203</v>
      </c>
      <c r="M62" s="865" t="s">
        <v>203</v>
      </c>
      <c r="N62" s="41"/>
      <c r="O62" s="109">
        <f>132.7/111.82</f>
        <v>1.186728671078519</v>
      </c>
      <c r="P62" s="40" t="s">
        <v>201</v>
      </c>
      <c r="Q62" s="866">
        <f t="shared" si="0"/>
        <v>1592613413.715147</v>
      </c>
      <c r="R62" s="867"/>
      <c r="S62" s="861"/>
      <c r="T62" s="861"/>
      <c r="U62" s="861"/>
    </row>
    <row r="63" spans="2:21" ht="31.5" customHeight="1" x14ac:dyDescent="0.2">
      <c r="B63" s="243"/>
      <c r="C63" s="245"/>
      <c r="D63" s="862" t="s">
        <v>145</v>
      </c>
      <c r="E63" s="863"/>
      <c r="F63" s="79" t="s">
        <v>146</v>
      </c>
      <c r="G63" s="769">
        <v>1440000000</v>
      </c>
      <c r="H63" s="769"/>
      <c r="I63" s="769"/>
      <c r="J63" s="864"/>
      <c r="K63" s="864"/>
      <c r="L63" s="865">
        <v>42755</v>
      </c>
      <c r="M63" s="865" t="s">
        <v>203</v>
      </c>
      <c r="N63" s="41"/>
      <c r="O63" s="109">
        <f>133.4/111.82</f>
        <v>1.1929887318905386</v>
      </c>
      <c r="P63" s="40" t="s">
        <v>204</v>
      </c>
      <c r="Q63" s="866">
        <f t="shared" si="0"/>
        <v>1207052473.7631183</v>
      </c>
      <c r="R63" s="867"/>
      <c r="S63" s="861"/>
      <c r="T63" s="861"/>
      <c r="U63" s="861"/>
    </row>
    <row r="64" spans="2:21" ht="31.5" customHeight="1" x14ac:dyDescent="0.2">
      <c r="B64" s="243"/>
      <c r="C64" s="245"/>
      <c r="D64" s="862" t="s">
        <v>145</v>
      </c>
      <c r="E64" s="863"/>
      <c r="F64" s="79" t="s">
        <v>146</v>
      </c>
      <c r="G64" s="769">
        <v>1440000000</v>
      </c>
      <c r="H64" s="769"/>
      <c r="I64" s="769"/>
      <c r="J64" s="864"/>
      <c r="K64" s="864"/>
      <c r="L64" s="865">
        <v>42755</v>
      </c>
      <c r="M64" s="865" t="s">
        <v>203</v>
      </c>
      <c r="N64" s="41"/>
      <c r="O64" s="109">
        <f>133.4/111.82</f>
        <v>1.1929887318905386</v>
      </c>
      <c r="P64" s="40" t="s">
        <v>204</v>
      </c>
      <c r="Q64" s="866">
        <f t="shared" si="0"/>
        <v>1207052473.7631183</v>
      </c>
      <c r="R64" s="867"/>
      <c r="S64" s="861"/>
      <c r="T64" s="861"/>
      <c r="U64" s="861"/>
    </row>
    <row r="65" spans="2:21" ht="31.5" customHeight="1" x14ac:dyDescent="0.2">
      <c r="B65" s="243"/>
      <c r="C65" s="245"/>
      <c r="D65" s="862" t="s">
        <v>145</v>
      </c>
      <c r="E65" s="863"/>
      <c r="F65" s="79" t="s">
        <v>146</v>
      </c>
      <c r="G65" s="769">
        <v>960000000</v>
      </c>
      <c r="H65" s="769"/>
      <c r="I65" s="769"/>
      <c r="J65" s="864"/>
      <c r="K65" s="864"/>
      <c r="L65" s="865" t="s">
        <v>205</v>
      </c>
      <c r="M65" s="865" t="s">
        <v>203</v>
      </c>
      <c r="N65" s="41"/>
      <c r="O65" s="109">
        <f>134.77/111.82</f>
        <v>1.2052405651940621</v>
      </c>
      <c r="P65" s="40" t="s">
        <v>206</v>
      </c>
      <c r="Q65" s="866">
        <f t="shared" si="0"/>
        <v>796521481.04177475</v>
      </c>
      <c r="R65" s="867"/>
      <c r="S65" s="861"/>
      <c r="T65" s="861"/>
      <c r="U65" s="861"/>
    </row>
    <row r="66" spans="2:21" ht="31.5" customHeight="1" x14ac:dyDescent="0.2">
      <c r="B66" s="243"/>
      <c r="C66" s="245"/>
      <c r="D66" s="862" t="s">
        <v>145</v>
      </c>
      <c r="E66" s="863"/>
      <c r="F66" s="79" t="s">
        <v>146</v>
      </c>
      <c r="G66" s="769">
        <v>3450000000</v>
      </c>
      <c r="H66" s="769"/>
      <c r="I66" s="769"/>
      <c r="J66" s="864"/>
      <c r="K66" s="864"/>
      <c r="L66" s="865">
        <v>42826</v>
      </c>
      <c r="M66" s="865" t="s">
        <v>203</v>
      </c>
      <c r="N66" s="41"/>
      <c r="O66" s="109">
        <f>134.77/111.82</f>
        <v>1.2052405651940621</v>
      </c>
      <c r="P66" s="40" t="s">
        <v>207</v>
      </c>
      <c r="Q66" s="866">
        <f t="shared" si="0"/>
        <v>2862499072.4938779</v>
      </c>
      <c r="R66" s="867"/>
      <c r="S66" s="861"/>
      <c r="T66" s="861"/>
      <c r="U66" s="861"/>
    </row>
    <row r="67" spans="2:21" ht="31.5" customHeight="1" x14ac:dyDescent="0.2">
      <c r="B67" s="243"/>
      <c r="C67" s="245"/>
      <c r="D67" s="862" t="s">
        <v>145</v>
      </c>
      <c r="E67" s="863"/>
      <c r="F67" s="79" t="s">
        <v>146</v>
      </c>
      <c r="G67" s="769">
        <v>2300000000</v>
      </c>
      <c r="H67" s="769"/>
      <c r="I67" s="769"/>
      <c r="J67" s="873"/>
      <c r="K67" s="864"/>
      <c r="L67" s="865">
        <v>42788</v>
      </c>
      <c r="M67" s="865" t="s">
        <v>203</v>
      </c>
      <c r="N67" s="41"/>
      <c r="O67" s="109">
        <f>134.77/111.82</f>
        <v>1.2052405651940621</v>
      </c>
      <c r="P67" s="40" t="s">
        <v>207</v>
      </c>
      <c r="Q67" s="866">
        <f t="shared" si="0"/>
        <v>1908332714.9959188</v>
      </c>
      <c r="R67" s="867"/>
      <c r="S67" s="861"/>
      <c r="T67" s="861"/>
      <c r="U67" s="861"/>
    </row>
    <row r="68" spans="2:21" ht="31.5" customHeight="1" x14ac:dyDescent="0.2">
      <c r="B68" s="243"/>
      <c r="C68" s="245"/>
      <c r="D68" s="862" t="s">
        <v>145</v>
      </c>
      <c r="E68" s="863"/>
      <c r="F68" s="79" t="s">
        <v>146</v>
      </c>
      <c r="G68" s="769">
        <v>3450000000</v>
      </c>
      <c r="H68" s="769"/>
      <c r="I68" s="769"/>
      <c r="J68" s="864"/>
      <c r="K68" s="864"/>
      <c r="L68" s="865">
        <v>42786</v>
      </c>
      <c r="M68" s="865" t="s">
        <v>203</v>
      </c>
      <c r="N68" s="41"/>
      <c r="O68" s="109">
        <f>136.12/111.82</f>
        <v>1.2173135396172421</v>
      </c>
      <c r="P68" s="40" t="s">
        <v>207</v>
      </c>
      <c r="Q68" s="866">
        <f t="shared" si="0"/>
        <v>2834109609.1683807</v>
      </c>
      <c r="R68" s="867"/>
      <c r="S68" s="861"/>
      <c r="T68" s="861"/>
      <c r="U68" s="861"/>
    </row>
    <row r="69" spans="2:21" ht="31.5" customHeight="1" x14ac:dyDescent="0.2">
      <c r="B69" s="243"/>
      <c r="C69" s="245"/>
      <c r="D69" s="862" t="s">
        <v>145</v>
      </c>
      <c r="E69" s="863"/>
      <c r="F69" s="79" t="s">
        <v>146</v>
      </c>
      <c r="G69" s="769">
        <v>330000000</v>
      </c>
      <c r="H69" s="769"/>
      <c r="I69" s="769"/>
      <c r="J69" s="873"/>
      <c r="K69" s="864"/>
      <c r="L69" s="865">
        <v>42842</v>
      </c>
      <c r="M69" s="865" t="s">
        <v>203</v>
      </c>
      <c r="N69" s="41"/>
      <c r="O69" s="109">
        <f t="shared" ref="O69:O71" si="1">136.76/111.82</f>
        <v>1.2230370237882311</v>
      </c>
      <c r="P69" s="40" t="s">
        <v>207</v>
      </c>
      <c r="Q69" s="866">
        <f t="shared" si="0"/>
        <v>269820122.84293652</v>
      </c>
      <c r="R69" s="867"/>
      <c r="S69" s="861"/>
      <c r="T69" s="861"/>
      <c r="U69" s="861"/>
    </row>
    <row r="70" spans="2:21" ht="31.5" customHeight="1" x14ac:dyDescent="0.2">
      <c r="B70" s="243"/>
      <c r="C70" s="245"/>
      <c r="D70" s="862" t="s">
        <v>145</v>
      </c>
      <c r="E70" s="863"/>
      <c r="F70" s="79" t="s">
        <v>146</v>
      </c>
      <c r="G70" s="769">
        <v>90000000</v>
      </c>
      <c r="H70" s="769"/>
      <c r="I70" s="769"/>
      <c r="J70" s="864"/>
      <c r="K70" s="864"/>
      <c r="L70" s="874" t="s">
        <v>208</v>
      </c>
      <c r="M70" s="875"/>
      <c r="N70" s="41"/>
      <c r="O70" s="109">
        <f t="shared" si="1"/>
        <v>1.2230370237882311</v>
      </c>
      <c r="P70" s="40" t="s">
        <v>207</v>
      </c>
      <c r="Q70" s="866">
        <f t="shared" si="0"/>
        <v>73587306.229891777</v>
      </c>
      <c r="R70" s="867"/>
      <c r="S70" s="861"/>
      <c r="T70" s="861"/>
      <c r="U70" s="861"/>
    </row>
    <row r="71" spans="2:21" ht="31.5" customHeight="1" x14ac:dyDescent="0.2">
      <c r="B71" s="243"/>
      <c r="C71" s="245"/>
      <c r="D71" s="862" t="s">
        <v>145</v>
      </c>
      <c r="E71" s="863"/>
      <c r="F71" s="79" t="s">
        <v>146</v>
      </c>
      <c r="G71" s="769">
        <v>420000000</v>
      </c>
      <c r="H71" s="769"/>
      <c r="I71" s="769"/>
      <c r="J71" s="873"/>
      <c r="K71" s="864"/>
      <c r="L71" s="865" t="s">
        <v>209</v>
      </c>
      <c r="M71" s="865" t="s">
        <v>203</v>
      </c>
      <c r="N71" s="41"/>
      <c r="O71" s="109">
        <f t="shared" si="1"/>
        <v>1.2230370237882311</v>
      </c>
      <c r="P71" s="40" t="s">
        <v>207</v>
      </c>
      <c r="Q71" s="866">
        <f t="shared" si="0"/>
        <v>343407429.07282829</v>
      </c>
      <c r="R71" s="867"/>
      <c r="S71" s="861"/>
      <c r="T71" s="861"/>
      <c r="U71" s="861"/>
    </row>
    <row r="72" spans="2:21" ht="31.5" customHeight="1" x14ac:dyDescent="0.2">
      <c r="B72" s="243"/>
      <c r="C72" s="245"/>
      <c r="D72" s="862" t="s">
        <v>145</v>
      </c>
      <c r="E72" s="863"/>
      <c r="F72" s="79" t="s">
        <v>146</v>
      </c>
      <c r="G72" s="769">
        <v>75000000</v>
      </c>
      <c r="H72" s="769"/>
      <c r="I72" s="769"/>
      <c r="J72" s="864"/>
      <c r="K72" s="864"/>
      <c r="L72" s="865" t="s">
        <v>210</v>
      </c>
      <c r="M72" s="865" t="s">
        <v>203</v>
      </c>
      <c r="N72" s="41"/>
      <c r="O72" s="109">
        <f t="shared" ref="O72:O79" si="2">137.4/111.82</f>
        <v>1.2287605079592203</v>
      </c>
      <c r="P72" s="40" t="s">
        <v>211</v>
      </c>
      <c r="Q72" s="866">
        <f t="shared" si="0"/>
        <v>61037117.903930128</v>
      </c>
      <c r="R72" s="867"/>
      <c r="S72" s="861"/>
      <c r="T72" s="861"/>
      <c r="U72" s="861"/>
    </row>
    <row r="73" spans="2:21" ht="31.5" customHeight="1" x14ac:dyDescent="0.2">
      <c r="B73" s="243"/>
      <c r="C73" s="245"/>
      <c r="D73" s="862" t="s">
        <v>145</v>
      </c>
      <c r="E73" s="863"/>
      <c r="F73" s="79" t="s">
        <v>146</v>
      </c>
      <c r="G73" s="769">
        <v>280000000</v>
      </c>
      <c r="H73" s="769"/>
      <c r="I73" s="769"/>
      <c r="J73" s="864"/>
      <c r="K73" s="864"/>
      <c r="L73" s="865" t="s">
        <v>212</v>
      </c>
      <c r="M73" s="865" t="s">
        <v>203</v>
      </c>
      <c r="N73" s="41"/>
      <c r="O73" s="109">
        <f t="shared" si="2"/>
        <v>1.2287605079592203</v>
      </c>
      <c r="P73" s="40" t="s">
        <v>211</v>
      </c>
      <c r="Q73" s="866">
        <f t="shared" si="0"/>
        <v>227871906.84133914</v>
      </c>
      <c r="R73" s="867"/>
      <c r="S73" s="861"/>
      <c r="T73" s="861"/>
      <c r="U73" s="861"/>
    </row>
    <row r="74" spans="2:21" ht="31.5" customHeight="1" x14ac:dyDescent="0.2">
      <c r="B74" s="243"/>
      <c r="C74" s="245"/>
      <c r="D74" s="862" t="s">
        <v>145</v>
      </c>
      <c r="E74" s="863"/>
      <c r="F74" s="79" t="s">
        <v>146</v>
      </c>
      <c r="G74" s="769">
        <v>50000000</v>
      </c>
      <c r="H74" s="769"/>
      <c r="I74" s="769"/>
      <c r="J74" s="864"/>
      <c r="K74" s="864"/>
      <c r="L74" s="865" t="s">
        <v>213</v>
      </c>
      <c r="M74" s="865" t="s">
        <v>203</v>
      </c>
      <c r="N74" s="41"/>
      <c r="O74" s="109">
        <f t="shared" si="2"/>
        <v>1.2287605079592203</v>
      </c>
      <c r="P74" s="40" t="s">
        <v>211</v>
      </c>
      <c r="Q74" s="866">
        <f t="shared" si="0"/>
        <v>40691411.935953416</v>
      </c>
      <c r="R74" s="867"/>
      <c r="S74" s="861"/>
      <c r="T74" s="861"/>
      <c r="U74" s="861"/>
    </row>
    <row r="75" spans="2:21" ht="31.5" customHeight="1" x14ac:dyDescent="0.2">
      <c r="B75" s="243"/>
      <c r="C75" s="245"/>
      <c r="D75" s="862" t="s">
        <v>145</v>
      </c>
      <c r="E75" s="863"/>
      <c r="F75" s="79" t="s">
        <v>146</v>
      </c>
      <c r="G75" s="769">
        <v>187500000</v>
      </c>
      <c r="H75" s="769"/>
      <c r="I75" s="769"/>
      <c r="J75" s="864"/>
      <c r="K75" s="864"/>
      <c r="L75" s="865" t="s">
        <v>214</v>
      </c>
      <c r="M75" s="865" t="s">
        <v>203</v>
      </c>
      <c r="N75" s="41"/>
      <c r="O75" s="109">
        <f t="shared" si="2"/>
        <v>1.2287605079592203</v>
      </c>
      <c r="P75" s="40" t="s">
        <v>211</v>
      </c>
      <c r="Q75" s="866">
        <f t="shared" si="0"/>
        <v>152592794.75982532</v>
      </c>
      <c r="R75" s="867"/>
      <c r="S75" s="861"/>
      <c r="T75" s="861"/>
      <c r="U75" s="861"/>
    </row>
    <row r="76" spans="2:21" ht="31.5" customHeight="1" x14ac:dyDescent="0.2">
      <c r="B76" s="243"/>
      <c r="C76" s="245"/>
      <c r="D76" s="862" t="s">
        <v>145</v>
      </c>
      <c r="E76" s="863"/>
      <c r="F76" s="79" t="s">
        <v>146</v>
      </c>
      <c r="G76" s="769">
        <v>100000000</v>
      </c>
      <c r="H76" s="769"/>
      <c r="I76" s="769"/>
      <c r="J76" s="864"/>
      <c r="K76" s="864"/>
      <c r="L76" s="865" t="s">
        <v>215</v>
      </c>
      <c r="M76" s="865" t="s">
        <v>203</v>
      </c>
      <c r="N76" s="41"/>
      <c r="O76" s="109">
        <f t="shared" si="2"/>
        <v>1.2287605079592203</v>
      </c>
      <c r="P76" s="40" t="s">
        <v>211</v>
      </c>
      <c r="Q76" s="866">
        <f t="shared" si="0"/>
        <v>81382823.871906832</v>
      </c>
      <c r="R76" s="867"/>
      <c r="S76" s="861"/>
      <c r="T76" s="861"/>
      <c r="U76" s="861"/>
    </row>
    <row r="77" spans="2:21" ht="31.5" customHeight="1" x14ac:dyDescent="0.2">
      <c r="B77" s="243"/>
      <c r="C77" s="245"/>
      <c r="D77" s="862" t="s">
        <v>145</v>
      </c>
      <c r="E77" s="863"/>
      <c r="F77" s="79" t="s">
        <v>146</v>
      </c>
      <c r="G77" s="769">
        <v>187500000</v>
      </c>
      <c r="H77" s="769"/>
      <c r="I77" s="769"/>
      <c r="J77" s="864"/>
      <c r="K77" s="864"/>
      <c r="L77" s="865" t="s">
        <v>216</v>
      </c>
      <c r="M77" s="865" t="s">
        <v>203</v>
      </c>
      <c r="N77" s="41"/>
      <c r="O77" s="109">
        <f t="shared" si="2"/>
        <v>1.2287605079592203</v>
      </c>
      <c r="P77" s="40" t="s">
        <v>211</v>
      </c>
      <c r="Q77" s="866">
        <f t="shared" si="0"/>
        <v>152592794.75982532</v>
      </c>
      <c r="R77" s="867"/>
      <c r="S77" s="861"/>
      <c r="T77" s="861"/>
      <c r="U77" s="861"/>
    </row>
    <row r="78" spans="2:21" ht="31.5" customHeight="1" x14ac:dyDescent="0.2">
      <c r="B78" s="243"/>
      <c r="C78" s="245"/>
      <c r="D78" s="862" t="s">
        <v>145</v>
      </c>
      <c r="E78" s="863"/>
      <c r="F78" s="79" t="s">
        <v>146</v>
      </c>
      <c r="G78" s="769">
        <v>90000000</v>
      </c>
      <c r="H78" s="769"/>
      <c r="I78" s="769"/>
      <c r="J78" s="864"/>
      <c r="K78" s="864"/>
      <c r="L78" s="865" t="s">
        <v>216</v>
      </c>
      <c r="M78" s="865" t="s">
        <v>203</v>
      </c>
      <c r="N78" s="41"/>
      <c r="O78" s="109">
        <f t="shared" si="2"/>
        <v>1.2287605079592203</v>
      </c>
      <c r="P78" s="40" t="s">
        <v>211</v>
      </c>
      <c r="Q78" s="866">
        <f t="shared" si="0"/>
        <v>73244541.484716147</v>
      </c>
      <c r="R78" s="867"/>
      <c r="S78" s="861"/>
      <c r="T78" s="861"/>
      <c r="U78" s="861"/>
    </row>
    <row r="79" spans="2:21" ht="31.5" customHeight="1" x14ac:dyDescent="0.2">
      <c r="B79" s="243"/>
      <c r="C79" s="245"/>
      <c r="D79" s="862" t="s">
        <v>145</v>
      </c>
      <c r="E79" s="863"/>
      <c r="F79" s="79" t="s">
        <v>146</v>
      </c>
      <c r="G79" s="769">
        <v>25000000</v>
      </c>
      <c r="H79" s="769"/>
      <c r="I79" s="769"/>
      <c r="J79" s="873"/>
      <c r="K79" s="864"/>
      <c r="L79" s="865" t="s">
        <v>217</v>
      </c>
      <c r="M79" s="865" t="s">
        <v>203</v>
      </c>
      <c r="N79" s="41"/>
      <c r="O79" s="109">
        <f t="shared" si="2"/>
        <v>1.2287605079592203</v>
      </c>
      <c r="P79" s="40" t="s">
        <v>211</v>
      </c>
      <c r="Q79" s="866">
        <f t="shared" ref="Q79:Q110" si="3">+G79/O79</f>
        <v>20345705.967976708</v>
      </c>
      <c r="R79" s="867"/>
      <c r="S79" s="861"/>
      <c r="T79" s="861"/>
      <c r="U79" s="861"/>
    </row>
    <row r="80" spans="2:21" ht="31.5" customHeight="1" x14ac:dyDescent="0.2">
      <c r="B80" s="243"/>
      <c r="C80" s="245"/>
      <c r="D80" s="862" t="s">
        <v>145</v>
      </c>
      <c r="E80" s="863"/>
      <c r="F80" s="79" t="s">
        <v>146</v>
      </c>
      <c r="G80" s="769">
        <v>15000000</v>
      </c>
      <c r="H80" s="769"/>
      <c r="I80" s="769"/>
      <c r="J80" s="873"/>
      <c r="K80" s="864"/>
      <c r="L80" s="865" t="s">
        <v>218</v>
      </c>
      <c r="M80" s="865" t="s">
        <v>203</v>
      </c>
      <c r="N80" s="41"/>
      <c r="O80" s="109">
        <f>138.05/111.82</f>
        <v>1.2345734215703812</v>
      </c>
      <c r="P80" s="40" t="s">
        <v>219</v>
      </c>
      <c r="Q80" s="866">
        <f t="shared" si="3"/>
        <v>12149945.67185802</v>
      </c>
      <c r="R80" s="867"/>
      <c r="S80" s="861"/>
      <c r="T80" s="861"/>
      <c r="U80" s="861"/>
    </row>
    <row r="81" spans="2:21" ht="31.5" customHeight="1" x14ac:dyDescent="0.2">
      <c r="B81" s="243"/>
      <c r="C81" s="245"/>
      <c r="D81" s="862" t="s">
        <v>145</v>
      </c>
      <c r="E81" s="863"/>
      <c r="F81" s="79" t="s">
        <v>146</v>
      </c>
      <c r="G81" s="769">
        <v>10000000</v>
      </c>
      <c r="H81" s="769"/>
      <c r="I81" s="769"/>
      <c r="J81" s="873"/>
      <c r="K81" s="864"/>
      <c r="L81" s="865" t="s">
        <v>220</v>
      </c>
      <c r="M81" s="865" t="s">
        <v>203</v>
      </c>
      <c r="N81" s="41"/>
      <c r="O81" s="109">
        <f>138.05/111.82</f>
        <v>1.2345734215703812</v>
      </c>
      <c r="P81" s="40" t="s">
        <v>221</v>
      </c>
      <c r="Q81" s="866">
        <f t="shared" si="3"/>
        <v>8099963.7812386798</v>
      </c>
      <c r="R81" s="867"/>
      <c r="S81" s="861"/>
      <c r="T81" s="861"/>
      <c r="U81" s="861"/>
    </row>
    <row r="82" spans="2:21" ht="31.5" customHeight="1" x14ac:dyDescent="0.2">
      <c r="B82" s="210"/>
      <c r="C82" s="212"/>
      <c r="D82" s="862" t="s">
        <v>145</v>
      </c>
      <c r="E82" s="863"/>
      <c r="F82" s="79" t="s">
        <v>146</v>
      </c>
      <c r="G82" s="769">
        <v>2336000000</v>
      </c>
      <c r="H82" s="769"/>
      <c r="I82" s="769"/>
      <c r="J82" s="864"/>
      <c r="K82" s="864"/>
      <c r="L82" s="865">
        <v>43196</v>
      </c>
      <c r="M82" s="865"/>
      <c r="N82" s="41"/>
      <c r="O82" s="109">
        <f>141.05/111.82</f>
        <v>1.2614022536218925</v>
      </c>
      <c r="P82" s="40" t="s">
        <v>222</v>
      </c>
      <c r="Q82" s="866">
        <f t="shared" si="3"/>
        <v>1851907266.9266214</v>
      </c>
      <c r="R82" s="867"/>
      <c r="S82" s="868"/>
      <c r="T82" s="869"/>
      <c r="U82" s="870"/>
    </row>
    <row r="83" spans="2:21" ht="31.5" customHeight="1" x14ac:dyDescent="0.2">
      <c r="B83" s="210"/>
      <c r="C83" s="212"/>
      <c r="D83" s="862" t="s">
        <v>145</v>
      </c>
      <c r="E83" s="863"/>
      <c r="F83" s="79" t="s">
        <v>146</v>
      </c>
      <c r="G83" s="769">
        <v>3504000000</v>
      </c>
      <c r="H83" s="769"/>
      <c r="I83" s="769"/>
      <c r="J83" s="864"/>
      <c r="K83" s="864"/>
      <c r="L83" s="865">
        <v>43200</v>
      </c>
      <c r="M83" s="865"/>
      <c r="N83" s="41"/>
      <c r="O83" s="109">
        <f t="shared" ref="O83:O84" si="4">141.05/111.82</f>
        <v>1.2614022536218925</v>
      </c>
      <c r="P83" s="40" t="s">
        <v>222</v>
      </c>
      <c r="Q83" s="866">
        <f t="shared" si="3"/>
        <v>2777860900.3899322</v>
      </c>
      <c r="R83" s="867"/>
      <c r="S83" s="868"/>
      <c r="T83" s="869"/>
      <c r="U83" s="870"/>
    </row>
    <row r="84" spans="2:21" ht="31.5" customHeight="1" x14ac:dyDescent="0.2">
      <c r="B84" s="243"/>
      <c r="C84" s="245"/>
      <c r="D84" s="862" t="s">
        <v>145</v>
      </c>
      <c r="E84" s="863"/>
      <c r="F84" s="79" t="s">
        <v>146</v>
      </c>
      <c r="G84" s="769">
        <v>3504000000</v>
      </c>
      <c r="H84" s="769"/>
      <c r="I84" s="769"/>
      <c r="J84" s="864"/>
      <c r="K84" s="864"/>
      <c r="L84" s="865">
        <v>43200</v>
      </c>
      <c r="M84" s="865"/>
      <c r="N84" s="41"/>
      <c r="O84" s="109">
        <f t="shared" si="4"/>
        <v>1.2614022536218925</v>
      </c>
      <c r="P84" s="40" t="s">
        <v>222</v>
      </c>
      <c r="Q84" s="866">
        <f t="shared" si="3"/>
        <v>2777860900.3899322</v>
      </c>
      <c r="R84" s="867"/>
      <c r="S84" s="861"/>
      <c r="T84" s="861"/>
      <c r="U84" s="861"/>
    </row>
    <row r="85" spans="2:21" ht="31.5" customHeight="1" x14ac:dyDescent="0.2">
      <c r="B85" s="210"/>
      <c r="C85" s="212"/>
      <c r="D85" s="862" t="s">
        <v>145</v>
      </c>
      <c r="E85" s="863"/>
      <c r="F85" s="79" t="s">
        <v>146</v>
      </c>
      <c r="G85" s="866">
        <v>18750000000</v>
      </c>
      <c r="H85" s="867"/>
      <c r="I85" s="221"/>
      <c r="J85" s="864"/>
      <c r="K85" s="864"/>
      <c r="L85" s="865">
        <v>43304</v>
      </c>
      <c r="M85" s="865"/>
      <c r="N85" s="72"/>
      <c r="O85" s="109">
        <f>142.28/111.82</f>
        <v>1.272402074763012</v>
      </c>
      <c r="P85" s="51" t="s">
        <v>395</v>
      </c>
      <c r="Q85" s="866">
        <f t="shared" si="3"/>
        <v>14735908068.597132</v>
      </c>
      <c r="R85" s="867"/>
      <c r="S85" s="868" t="s">
        <v>397</v>
      </c>
      <c r="T85" s="869"/>
      <c r="U85" s="870"/>
    </row>
    <row r="86" spans="2:21" ht="40.5" customHeight="1" x14ac:dyDescent="0.2">
      <c r="B86" s="210"/>
      <c r="C86" s="212"/>
      <c r="D86" s="862" t="s">
        <v>145</v>
      </c>
      <c r="E86" s="863"/>
      <c r="F86" s="79" t="s">
        <v>146</v>
      </c>
      <c r="G86" s="866">
        <v>6250000000</v>
      </c>
      <c r="H86" s="867"/>
      <c r="I86" s="221"/>
      <c r="J86" s="864"/>
      <c r="K86" s="864"/>
      <c r="L86" s="865">
        <v>43326</v>
      </c>
      <c r="M86" s="865"/>
      <c r="N86" s="72"/>
      <c r="O86" s="109">
        <f>142.1/111.82</f>
        <v>1.2707923448399214</v>
      </c>
      <c r="P86" s="51" t="s">
        <v>398</v>
      </c>
      <c r="Q86" s="866">
        <f t="shared" si="3"/>
        <v>4918191414.4968328</v>
      </c>
      <c r="R86" s="867"/>
      <c r="S86" s="868" t="s">
        <v>397</v>
      </c>
      <c r="T86" s="869"/>
      <c r="U86" s="870"/>
    </row>
    <row r="87" spans="2:21" ht="40.5" customHeight="1" x14ac:dyDescent="0.2">
      <c r="B87" s="210"/>
      <c r="C87" s="212"/>
      <c r="D87" s="862" t="s">
        <v>145</v>
      </c>
      <c r="E87" s="863"/>
      <c r="F87" s="79" t="s">
        <v>146</v>
      </c>
      <c r="G87" s="866">
        <v>1200000000</v>
      </c>
      <c r="H87" s="867"/>
      <c r="I87" s="221"/>
      <c r="J87" s="864"/>
      <c r="K87" s="864"/>
      <c r="L87" s="865">
        <v>43349</v>
      </c>
      <c r="M87" s="865"/>
      <c r="N87" s="72"/>
      <c r="O87" s="109">
        <f>142.27/111.82</f>
        <v>1.2723126453228404</v>
      </c>
      <c r="P87" s="51" t="s">
        <v>399</v>
      </c>
      <c r="Q87" s="866">
        <f t="shared" si="3"/>
        <v>943164405.70745754</v>
      </c>
      <c r="R87" s="867"/>
      <c r="S87" s="868" t="s">
        <v>397</v>
      </c>
      <c r="T87" s="869"/>
      <c r="U87" s="870"/>
    </row>
    <row r="88" spans="2:21" ht="40.5" customHeight="1" x14ac:dyDescent="0.2">
      <c r="B88" s="210"/>
      <c r="C88" s="212"/>
      <c r="D88" s="862" t="s">
        <v>145</v>
      </c>
      <c r="E88" s="863"/>
      <c r="F88" s="79" t="s">
        <v>146</v>
      </c>
      <c r="G88" s="866">
        <v>31260000000</v>
      </c>
      <c r="H88" s="867"/>
      <c r="I88" s="221"/>
      <c r="J88" s="864"/>
      <c r="K88" s="864"/>
      <c r="L88" s="865">
        <v>43350</v>
      </c>
      <c r="M88" s="865"/>
      <c r="N88" s="72"/>
      <c r="O88" s="109">
        <f>142.27/111.82</f>
        <v>1.2723126453228404</v>
      </c>
      <c r="P88" s="51" t="s">
        <v>399</v>
      </c>
      <c r="Q88" s="866">
        <f t="shared" si="3"/>
        <v>24569432768.679268</v>
      </c>
      <c r="R88" s="867"/>
      <c r="S88" s="868" t="s">
        <v>397</v>
      </c>
      <c r="T88" s="869"/>
      <c r="U88" s="870"/>
    </row>
    <row r="89" spans="2:21" ht="40.5" customHeight="1" x14ac:dyDescent="0.2">
      <c r="B89" s="210"/>
      <c r="C89" s="212"/>
      <c r="D89" s="862" t="s">
        <v>145</v>
      </c>
      <c r="E89" s="863"/>
      <c r="F89" s="79" t="s">
        <v>146</v>
      </c>
      <c r="G89" s="866">
        <v>774948587</v>
      </c>
      <c r="H89" s="867"/>
      <c r="I89" s="221"/>
      <c r="J89" s="864"/>
      <c r="K89" s="864"/>
      <c r="L89" s="865">
        <v>43367</v>
      </c>
      <c r="M89" s="865"/>
      <c r="N89" s="72"/>
      <c r="O89" s="109">
        <f t="shared" ref="O89:O92" si="5">142.27/111.82</f>
        <v>1.2723126453228404</v>
      </c>
      <c r="P89" s="51" t="s">
        <v>399</v>
      </c>
      <c r="Q89" s="866">
        <f t="shared" si="3"/>
        <v>609086602.92640746</v>
      </c>
      <c r="R89" s="867"/>
      <c r="S89" s="868" t="s">
        <v>397</v>
      </c>
      <c r="T89" s="869"/>
      <c r="U89" s="870"/>
    </row>
    <row r="90" spans="2:21" ht="40.5" customHeight="1" x14ac:dyDescent="0.2">
      <c r="B90" s="210"/>
      <c r="C90" s="212"/>
      <c r="D90" s="862" t="s">
        <v>145</v>
      </c>
      <c r="E90" s="863"/>
      <c r="F90" s="79" t="s">
        <v>146</v>
      </c>
      <c r="G90" s="866">
        <v>500000000</v>
      </c>
      <c r="H90" s="867"/>
      <c r="I90" s="221"/>
      <c r="J90" s="864"/>
      <c r="K90" s="864"/>
      <c r="L90" s="865">
        <v>43368</v>
      </c>
      <c r="M90" s="865"/>
      <c r="N90" s="72"/>
      <c r="O90" s="109">
        <f t="shared" si="5"/>
        <v>1.2723126453228404</v>
      </c>
      <c r="P90" s="51" t="s">
        <v>399</v>
      </c>
      <c r="Q90" s="866">
        <f t="shared" si="3"/>
        <v>392985169.044774</v>
      </c>
      <c r="R90" s="867"/>
      <c r="S90" s="868" t="s">
        <v>397</v>
      </c>
      <c r="T90" s="869"/>
      <c r="U90" s="870"/>
    </row>
    <row r="91" spans="2:21" ht="40.5" customHeight="1" x14ac:dyDescent="0.2">
      <c r="B91" s="210"/>
      <c r="C91" s="212"/>
      <c r="D91" s="862" t="s">
        <v>145</v>
      </c>
      <c r="E91" s="863"/>
      <c r="F91" s="79" t="s">
        <v>146</v>
      </c>
      <c r="G91" s="866">
        <v>15938500</v>
      </c>
      <c r="H91" s="867"/>
      <c r="I91" s="221"/>
      <c r="J91" s="864"/>
      <c r="K91" s="864"/>
      <c r="L91" s="865">
        <v>43369</v>
      </c>
      <c r="M91" s="865"/>
      <c r="N91" s="72"/>
      <c r="O91" s="109">
        <f t="shared" si="5"/>
        <v>1.2723126453228404</v>
      </c>
      <c r="P91" s="51" t="s">
        <v>399</v>
      </c>
      <c r="Q91" s="866">
        <f t="shared" si="3"/>
        <v>12527188.233640261</v>
      </c>
      <c r="R91" s="867"/>
      <c r="S91" s="868" t="s">
        <v>397</v>
      </c>
      <c r="T91" s="869"/>
      <c r="U91" s="870"/>
    </row>
    <row r="92" spans="2:21" ht="40.5" customHeight="1" x14ac:dyDescent="0.2">
      <c r="B92" s="210"/>
      <c r="C92" s="212"/>
      <c r="D92" s="862" t="s">
        <v>145</v>
      </c>
      <c r="E92" s="863"/>
      <c r="F92" s="79" t="s">
        <v>146</v>
      </c>
      <c r="G92" s="866">
        <v>3849112913</v>
      </c>
      <c r="H92" s="867"/>
      <c r="I92" s="221"/>
      <c r="J92" s="864"/>
      <c r="K92" s="864"/>
      <c r="L92" s="865">
        <v>43370</v>
      </c>
      <c r="M92" s="865"/>
      <c r="N92" s="72"/>
      <c r="O92" s="109">
        <f t="shared" si="5"/>
        <v>1.2723126453228404</v>
      </c>
      <c r="P92" s="51" t="s">
        <v>399</v>
      </c>
      <c r="Q92" s="866">
        <f t="shared" si="3"/>
        <v>3025288577.5754547</v>
      </c>
      <c r="R92" s="867"/>
      <c r="S92" s="868" t="s">
        <v>397</v>
      </c>
      <c r="T92" s="869"/>
      <c r="U92" s="870"/>
    </row>
    <row r="93" spans="2:21" ht="40.5" customHeight="1" x14ac:dyDescent="0.2">
      <c r="B93" s="210"/>
      <c r="C93" s="212"/>
      <c r="D93" s="862" t="s">
        <v>145</v>
      </c>
      <c r="E93" s="863"/>
      <c r="F93" s="79" t="s">
        <v>146</v>
      </c>
      <c r="G93" s="866">
        <v>22318303139</v>
      </c>
      <c r="H93" s="867"/>
      <c r="I93" s="221"/>
      <c r="J93" s="864"/>
      <c r="K93" s="864"/>
      <c r="L93" s="865">
        <v>43383</v>
      </c>
      <c r="M93" s="865"/>
      <c r="N93" s="72"/>
      <c r="O93" s="109">
        <f>142.5/111.82</f>
        <v>1.2743695224467895</v>
      </c>
      <c r="P93" s="51" t="s">
        <v>405</v>
      </c>
      <c r="Q93" s="866">
        <f t="shared" si="3"/>
        <v>17513211628.091087</v>
      </c>
      <c r="R93" s="867"/>
      <c r="S93" s="868"/>
      <c r="T93" s="869"/>
      <c r="U93" s="870"/>
    </row>
    <row r="94" spans="2:21" ht="40.5" customHeight="1" x14ac:dyDescent="0.2">
      <c r="B94" s="210"/>
      <c r="C94" s="212"/>
      <c r="D94" s="862" t="s">
        <v>145</v>
      </c>
      <c r="E94" s="863"/>
      <c r="F94" s="79" t="s">
        <v>146</v>
      </c>
      <c r="G94" s="866">
        <v>134904238</v>
      </c>
      <c r="H94" s="867"/>
      <c r="I94" s="221"/>
      <c r="J94" s="864"/>
      <c r="K94" s="864"/>
      <c r="L94" s="865">
        <v>43383</v>
      </c>
      <c r="M94" s="865"/>
      <c r="N94" s="72"/>
      <c r="O94" s="109">
        <f t="shared" ref="O94:O96" si="6">142.5/111.82</f>
        <v>1.2743695224467895</v>
      </c>
      <c r="P94" s="51" t="s">
        <v>405</v>
      </c>
      <c r="Q94" s="866">
        <f t="shared" si="3"/>
        <v>105859592.23270175</v>
      </c>
      <c r="R94" s="867"/>
      <c r="S94" s="868"/>
      <c r="T94" s="869"/>
      <c r="U94" s="870"/>
    </row>
    <row r="95" spans="2:21" ht="40.5" customHeight="1" x14ac:dyDescent="0.2">
      <c r="B95" s="210"/>
      <c r="C95" s="212"/>
      <c r="D95" s="862" t="s">
        <v>145</v>
      </c>
      <c r="E95" s="863"/>
      <c r="F95" s="79" t="s">
        <v>146</v>
      </c>
      <c r="G95" s="866">
        <v>22183398901</v>
      </c>
      <c r="H95" s="867"/>
      <c r="I95" s="221"/>
      <c r="J95" s="864"/>
      <c r="K95" s="864"/>
      <c r="L95" s="865">
        <v>43383</v>
      </c>
      <c r="M95" s="865"/>
      <c r="N95" s="72"/>
      <c r="O95" s="109">
        <f t="shared" si="6"/>
        <v>1.2743695224467895</v>
      </c>
      <c r="P95" s="51" t="s">
        <v>405</v>
      </c>
      <c r="Q95" s="866">
        <f t="shared" si="3"/>
        <v>17407352035.858387</v>
      </c>
      <c r="R95" s="867"/>
      <c r="S95" s="868"/>
      <c r="T95" s="869"/>
      <c r="U95" s="870"/>
    </row>
    <row r="96" spans="2:21" ht="40.5" customHeight="1" x14ac:dyDescent="0.2">
      <c r="B96" s="210"/>
      <c r="C96" s="212"/>
      <c r="D96" s="862" t="s">
        <v>145</v>
      </c>
      <c r="E96" s="863"/>
      <c r="F96" s="79" t="s">
        <v>146</v>
      </c>
      <c r="G96" s="866">
        <v>385000000</v>
      </c>
      <c r="H96" s="867"/>
      <c r="I96" s="221"/>
      <c r="J96" s="864"/>
      <c r="K96" s="864"/>
      <c r="L96" s="865">
        <v>43399</v>
      </c>
      <c r="M96" s="865"/>
      <c r="N96" s="72"/>
      <c r="O96" s="109">
        <f t="shared" si="6"/>
        <v>1.2743695224467895</v>
      </c>
      <c r="P96" s="51" t="s">
        <v>405</v>
      </c>
      <c r="Q96" s="866">
        <f t="shared" si="3"/>
        <v>302110175.43859649</v>
      </c>
      <c r="R96" s="867"/>
      <c r="S96" s="868" t="s">
        <v>397</v>
      </c>
      <c r="T96" s="869"/>
      <c r="U96" s="870"/>
    </row>
    <row r="97" spans="2:21" ht="40.5" customHeight="1" x14ac:dyDescent="0.2">
      <c r="B97" s="210"/>
      <c r="C97" s="212"/>
      <c r="D97" s="862" t="s">
        <v>145</v>
      </c>
      <c r="E97" s="863"/>
      <c r="F97" s="79" t="s">
        <v>146</v>
      </c>
      <c r="G97" s="866">
        <v>14493870000</v>
      </c>
      <c r="H97" s="867"/>
      <c r="I97" s="221"/>
      <c r="J97" s="864"/>
      <c r="K97" s="864"/>
      <c r="L97" s="865">
        <v>43431</v>
      </c>
      <c r="M97" s="865"/>
      <c r="N97" s="72"/>
      <c r="O97" s="109">
        <f>142.67/111.82</f>
        <v>1.2758898229297084</v>
      </c>
      <c r="P97" s="51" t="s">
        <v>411</v>
      </c>
      <c r="Q97" s="866">
        <f t="shared" si="3"/>
        <v>11359813159.03834</v>
      </c>
      <c r="R97" s="867"/>
      <c r="S97" s="868" t="s">
        <v>397</v>
      </c>
      <c r="T97" s="869"/>
      <c r="U97" s="870"/>
    </row>
    <row r="98" spans="2:21" ht="40.5" customHeight="1" x14ac:dyDescent="0.2">
      <c r="B98" s="210"/>
      <c r="C98" s="212"/>
      <c r="D98" s="862" t="s">
        <v>145</v>
      </c>
      <c r="E98" s="863"/>
      <c r="F98" s="79" t="s">
        <v>146</v>
      </c>
      <c r="G98" s="866">
        <v>4980000000</v>
      </c>
      <c r="H98" s="867"/>
      <c r="I98" s="221"/>
      <c r="J98" s="42"/>
      <c r="K98" s="42"/>
      <c r="L98" s="865">
        <v>43494</v>
      </c>
      <c r="M98" s="865"/>
      <c r="N98" s="72"/>
      <c r="O98" s="109">
        <f>100/78.05</f>
        <v>1.2812299807815504</v>
      </c>
      <c r="P98" s="51" t="s">
        <v>430</v>
      </c>
      <c r="Q98" s="866">
        <f t="shared" si="3"/>
        <v>3886889999.9999995</v>
      </c>
      <c r="R98" s="867"/>
      <c r="S98" s="868" t="s">
        <v>436</v>
      </c>
      <c r="T98" s="869"/>
      <c r="U98" s="870"/>
    </row>
    <row r="99" spans="2:21" ht="40.5" customHeight="1" x14ac:dyDescent="0.2">
      <c r="B99" s="210"/>
      <c r="C99" s="212"/>
      <c r="D99" s="862" t="s">
        <v>145</v>
      </c>
      <c r="E99" s="863"/>
      <c r="F99" s="79" t="s">
        <v>146</v>
      </c>
      <c r="G99" s="866">
        <v>645000000</v>
      </c>
      <c r="H99" s="867"/>
      <c r="I99" s="221"/>
      <c r="J99" s="42"/>
      <c r="K99" s="42"/>
      <c r="L99" s="865">
        <v>43495</v>
      </c>
      <c r="M99" s="865"/>
      <c r="N99" s="72"/>
      <c r="O99" s="109">
        <f>100/78.05</f>
        <v>1.2812299807815504</v>
      </c>
      <c r="P99" s="51" t="s">
        <v>430</v>
      </c>
      <c r="Q99" s="866">
        <f t="shared" si="3"/>
        <v>503422499.99999994</v>
      </c>
      <c r="R99" s="867"/>
      <c r="S99" s="868" t="s">
        <v>436</v>
      </c>
      <c r="T99" s="869"/>
      <c r="U99" s="870"/>
    </row>
    <row r="100" spans="2:21" ht="40.5" customHeight="1" x14ac:dyDescent="0.2">
      <c r="B100" s="210"/>
      <c r="C100" s="212"/>
      <c r="D100" s="862" t="s">
        <v>145</v>
      </c>
      <c r="E100" s="863"/>
      <c r="F100" s="79" t="s">
        <v>146</v>
      </c>
      <c r="G100" s="866">
        <v>16875000000</v>
      </c>
      <c r="H100" s="867"/>
      <c r="I100" s="221"/>
      <c r="J100" s="42"/>
      <c r="K100" s="42"/>
      <c r="L100" s="865">
        <v>43497</v>
      </c>
      <c r="M100" s="865"/>
      <c r="N100" s="72"/>
      <c r="O100" s="109">
        <f>100/78.05</f>
        <v>1.2812299807815504</v>
      </c>
      <c r="P100" s="51" t="s">
        <v>430</v>
      </c>
      <c r="Q100" s="866">
        <f t="shared" si="3"/>
        <v>13170937500</v>
      </c>
      <c r="R100" s="867"/>
      <c r="S100" s="868" t="s">
        <v>436</v>
      </c>
      <c r="T100" s="869"/>
      <c r="U100" s="870"/>
    </row>
    <row r="101" spans="2:21" ht="40.5" customHeight="1" x14ac:dyDescent="0.2">
      <c r="B101" s="210"/>
      <c r="C101" s="212"/>
      <c r="D101" s="862" t="s">
        <v>145</v>
      </c>
      <c r="E101" s="863"/>
      <c r="F101" s="79" t="s">
        <v>146</v>
      </c>
      <c r="G101" s="866">
        <v>9562500000</v>
      </c>
      <c r="H101" s="867"/>
      <c r="I101" s="221"/>
      <c r="J101" s="42"/>
      <c r="K101" s="42"/>
      <c r="L101" s="865">
        <v>43504</v>
      </c>
      <c r="M101" s="865"/>
      <c r="N101" s="72"/>
      <c r="O101" s="109">
        <f>100.6/78.05</f>
        <v>1.2889173606662396</v>
      </c>
      <c r="P101" s="51" t="s">
        <v>432</v>
      </c>
      <c r="Q101" s="866">
        <f t="shared" si="3"/>
        <v>7419017147.1172962</v>
      </c>
      <c r="R101" s="867"/>
      <c r="S101" s="868" t="s">
        <v>436</v>
      </c>
      <c r="T101" s="869"/>
      <c r="U101" s="870"/>
    </row>
    <row r="102" spans="2:21" ht="40.5" customHeight="1" x14ac:dyDescent="0.2">
      <c r="B102" s="210"/>
      <c r="C102" s="212"/>
      <c r="D102" s="862" t="s">
        <v>145</v>
      </c>
      <c r="E102" s="863"/>
      <c r="F102" s="79" t="s">
        <v>146</v>
      </c>
      <c r="G102" s="866">
        <v>9562500000</v>
      </c>
      <c r="H102" s="867"/>
      <c r="I102" s="221"/>
      <c r="J102" s="42"/>
      <c r="K102" s="42"/>
      <c r="L102" s="865">
        <v>43504</v>
      </c>
      <c r="M102" s="865"/>
      <c r="N102" s="72"/>
      <c r="O102" s="109">
        <f t="shared" ref="O102:O103" si="7">100.6/78.05</f>
        <v>1.2889173606662396</v>
      </c>
      <c r="P102" s="51" t="s">
        <v>432</v>
      </c>
      <c r="Q102" s="866">
        <f t="shared" si="3"/>
        <v>7419017147.1172962</v>
      </c>
      <c r="R102" s="867"/>
      <c r="S102" s="868" t="s">
        <v>436</v>
      </c>
      <c r="T102" s="869"/>
      <c r="U102" s="870"/>
    </row>
    <row r="103" spans="2:21" ht="40.5" customHeight="1" x14ac:dyDescent="0.2">
      <c r="B103" s="210"/>
      <c r="C103" s="212"/>
      <c r="D103" s="862" t="s">
        <v>145</v>
      </c>
      <c r="E103" s="863"/>
      <c r="F103" s="79" t="s">
        <v>146</v>
      </c>
      <c r="G103" s="866">
        <v>6375000004.9799995</v>
      </c>
      <c r="H103" s="867"/>
      <c r="I103" s="221"/>
      <c r="J103" s="42"/>
      <c r="K103" s="42"/>
      <c r="L103" s="865">
        <v>43522</v>
      </c>
      <c r="M103" s="865"/>
      <c r="N103" s="72"/>
      <c r="O103" s="109">
        <f t="shared" si="7"/>
        <v>1.2889173606662396</v>
      </c>
      <c r="P103" s="51" t="s">
        <v>432</v>
      </c>
      <c r="Q103" s="866">
        <f t="shared" si="3"/>
        <v>4946011435.275238</v>
      </c>
      <c r="R103" s="867"/>
      <c r="S103" s="868" t="s">
        <v>436</v>
      </c>
      <c r="T103" s="869"/>
      <c r="U103" s="870"/>
    </row>
    <row r="104" spans="2:21" ht="40.5" customHeight="1" x14ac:dyDescent="0.2">
      <c r="B104" s="210"/>
      <c r="C104" s="212"/>
      <c r="D104" s="862" t="s">
        <v>145</v>
      </c>
      <c r="E104" s="863"/>
      <c r="F104" s="79" t="s">
        <v>146</v>
      </c>
      <c r="G104" s="866">
        <v>18000000000</v>
      </c>
      <c r="H104" s="867"/>
      <c r="I104" s="221"/>
      <c r="J104" s="42"/>
      <c r="K104" s="42"/>
      <c r="L104" s="865">
        <v>43544</v>
      </c>
      <c r="M104" s="865"/>
      <c r="N104" s="72"/>
      <c r="O104" s="109">
        <f>101.18/78.05</f>
        <v>1.2963484945547727</v>
      </c>
      <c r="P104" s="51" t="s">
        <v>437</v>
      </c>
      <c r="Q104" s="866">
        <f t="shared" si="3"/>
        <v>13885155169.00573</v>
      </c>
      <c r="R104" s="867"/>
      <c r="S104" s="868" t="s">
        <v>436</v>
      </c>
      <c r="T104" s="869"/>
      <c r="U104" s="870"/>
    </row>
    <row r="105" spans="2:21" ht="40.5" customHeight="1" x14ac:dyDescent="0.2">
      <c r="B105" s="210"/>
      <c r="C105" s="212"/>
      <c r="D105" s="862" t="s">
        <v>145</v>
      </c>
      <c r="E105" s="863"/>
      <c r="F105" s="79" t="s">
        <v>146</v>
      </c>
      <c r="G105" s="866">
        <v>13500000000</v>
      </c>
      <c r="H105" s="867"/>
      <c r="I105" s="221"/>
      <c r="J105" s="42"/>
      <c r="K105" s="42"/>
      <c r="L105" s="865">
        <v>43546</v>
      </c>
      <c r="M105" s="865"/>
      <c r="N105" s="72"/>
      <c r="O105" s="109">
        <f>101.18/78.05</f>
        <v>1.2963484945547727</v>
      </c>
      <c r="P105" s="51" t="s">
        <v>437</v>
      </c>
      <c r="Q105" s="866">
        <f t="shared" si="3"/>
        <v>10413866376.754297</v>
      </c>
      <c r="R105" s="867"/>
      <c r="S105" s="868" t="s">
        <v>436</v>
      </c>
      <c r="T105" s="869"/>
      <c r="U105" s="870"/>
    </row>
    <row r="106" spans="2:21" ht="40.5" customHeight="1" x14ac:dyDescent="0.2">
      <c r="B106" s="210"/>
      <c r="C106" s="212"/>
      <c r="D106" s="862" t="s">
        <v>145</v>
      </c>
      <c r="E106" s="863"/>
      <c r="F106" s="79" t="s">
        <v>146</v>
      </c>
      <c r="G106" s="866">
        <v>8000000000</v>
      </c>
      <c r="H106" s="867"/>
      <c r="I106" s="221"/>
      <c r="J106" s="42"/>
      <c r="K106" s="42"/>
      <c r="L106" s="865">
        <v>43551</v>
      </c>
      <c r="M106" s="865"/>
      <c r="N106" s="72"/>
      <c r="O106" s="109">
        <f>101.18/78.05</f>
        <v>1.2963484945547727</v>
      </c>
      <c r="P106" s="51" t="s">
        <v>437</v>
      </c>
      <c r="Q106" s="866">
        <f t="shared" si="3"/>
        <v>6171180075.113658</v>
      </c>
      <c r="R106" s="867"/>
      <c r="S106" s="868" t="s">
        <v>436</v>
      </c>
      <c r="T106" s="869"/>
      <c r="U106" s="870"/>
    </row>
    <row r="107" spans="2:21" ht="40.5" customHeight="1" x14ac:dyDescent="0.2">
      <c r="B107" s="210"/>
      <c r="C107" s="212"/>
      <c r="D107" s="862" t="s">
        <v>145</v>
      </c>
      <c r="E107" s="863"/>
      <c r="F107" s="79" t="s">
        <v>146</v>
      </c>
      <c r="G107" s="866">
        <v>21527000000</v>
      </c>
      <c r="H107" s="867"/>
      <c r="I107" s="221"/>
      <c r="J107" s="42"/>
      <c r="K107" s="42"/>
      <c r="L107" s="865">
        <v>43570</v>
      </c>
      <c r="M107" s="865"/>
      <c r="N107" s="72"/>
      <c r="O107" s="109">
        <f>101.62/78.05</f>
        <v>1.3019859064702115</v>
      </c>
      <c r="P107" s="51" t="s">
        <v>441</v>
      </c>
      <c r="Q107" s="866">
        <f t="shared" si="3"/>
        <v>16533973135.209602</v>
      </c>
      <c r="R107" s="867"/>
      <c r="S107" s="868" t="s">
        <v>436</v>
      </c>
      <c r="T107" s="869"/>
      <c r="U107" s="870"/>
    </row>
    <row r="108" spans="2:21" ht="40.5" customHeight="1" x14ac:dyDescent="0.2">
      <c r="B108" s="210"/>
      <c r="C108" s="212"/>
      <c r="D108" s="862" t="s">
        <v>145</v>
      </c>
      <c r="E108" s="863"/>
      <c r="F108" s="79" t="s">
        <v>146</v>
      </c>
      <c r="G108" s="866">
        <v>11732000000</v>
      </c>
      <c r="H108" s="867"/>
      <c r="I108" s="221"/>
      <c r="J108" s="42"/>
      <c r="K108" s="42"/>
      <c r="L108" s="865">
        <v>43580</v>
      </c>
      <c r="M108" s="865"/>
      <c r="N108" s="72"/>
      <c r="O108" s="109">
        <f>101.62/78.05</f>
        <v>1.3019859064702115</v>
      </c>
      <c r="P108" s="51" t="s">
        <v>441</v>
      </c>
      <c r="Q108" s="866">
        <f t="shared" si="3"/>
        <v>9010850226.3333988</v>
      </c>
      <c r="R108" s="867"/>
      <c r="S108" s="868" t="s">
        <v>436</v>
      </c>
      <c r="T108" s="869"/>
      <c r="U108" s="870"/>
    </row>
    <row r="109" spans="2:21" ht="42" customHeight="1" x14ac:dyDescent="0.2">
      <c r="B109" s="210"/>
      <c r="C109" s="212"/>
      <c r="D109" s="862" t="s">
        <v>145</v>
      </c>
      <c r="E109" s="863"/>
      <c r="F109" s="79" t="s">
        <v>146</v>
      </c>
      <c r="G109" s="866">
        <v>4875000000</v>
      </c>
      <c r="H109" s="867"/>
      <c r="I109" s="221"/>
      <c r="J109" s="42"/>
      <c r="K109" s="42"/>
      <c r="L109" s="865">
        <v>43581</v>
      </c>
      <c r="M109" s="865"/>
      <c r="N109" s="72"/>
      <c r="O109" s="109">
        <f>101.62/78.05</f>
        <v>1.3019859064702115</v>
      </c>
      <c r="P109" s="51" t="s">
        <v>441</v>
      </c>
      <c r="Q109" s="866">
        <f t="shared" si="3"/>
        <v>3744280161.3855538</v>
      </c>
      <c r="R109" s="867"/>
      <c r="S109" s="868" t="s">
        <v>494</v>
      </c>
      <c r="T109" s="869"/>
      <c r="U109" s="870"/>
    </row>
    <row r="110" spans="2:21" ht="42" customHeight="1" x14ac:dyDescent="0.2">
      <c r="B110" s="210"/>
      <c r="C110" s="212"/>
      <c r="D110" s="862" t="s">
        <v>145</v>
      </c>
      <c r="E110" s="863"/>
      <c r="F110" s="79" t="s">
        <v>146</v>
      </c>
      <c r="G110" s="866">
        <v>3366000000</v>
      </c>
      <c r="H110" s="867"/>
      <c r="I110" s="221"/>
      <c r="J110" s="42"/>
      <c r="K110" s="42"/>
      <c r="L110" s="865">
        <v>43591</v>
      </c>
      <c r="M110" s="865"/>
      <c r="N110" s="72"/>
      <c r="O110" s="109">
        <f>102.12/78.05</f>
        <v>1.3083920563741192</v>
      </c>
      <c r="P110" s="51" t="s">
        <v>496</v>
      </c>
      <c r="Q110" s="866">
        <f t="shared" si="3"/>
        <v>2572623384.253819</v>
      </c>
      <c r="R110" s="867"/>
      <c r="S110" s="868" t="s">
        <v>494</v>
      </c>
      <c r="T110" s="869"/>
      <c r="U110" s="870"/>
    </row>
    <row r="111" spans="2:21" ht="31.5" customHeight="1" x14ac:dyDescent="0.2">
      <c r="B111" s="210"/>
      <c r="C111" s="212"/>
      <c r="D111" s="862"/>
      <c r="E111" s="863"/>
      <c r="F111" s="1084" t="s">
        <v>223</v>
      </c>
      <c r="G111" s="871">
        <f>SUM(G15:H110)</f>
        <v>384347324524.47998</v>
      </c>
      <c r="H111" s="872"/>
      <c r="I111" s="221"/>
      <c r="J111" s="42"/>
      <c r="K111" s="42"/>
      <c r="L111" s="43"/>
      <c r="M111" s="43"/>
      <c r="N111" s="44"/>
      <c r="O111" s="44"/>
      <c r="P111" s="44"/>
      <c r="Q111" s="859">
        <f>SUM(Q15:R110)</f>
        <v>309017897125.14862</v>
      </c>
      <c r="R111" s="860"/>
      <c r="S111" s="60"/>
      <c r="T111" s="60"/>
      <c r="U111" s="61"/>
    </row>
    <row r="112" spans="2:21" ht="31.5" customHeight="1" x14ac:dyDescent="0.2">
      <c r="B112" s="243"/>
      <c r="C112" s="245"/>
      <c r="D112" s="862" t="s">
        <v>145</v>
      </c>
      <c r="E112" s="863"/>
      <c r="F112" s="79" t="s">
        <v>224</v>
      </c>
      <c r="G112" s="866">
        <v>578332629.87</v>
      </c>
      <c r="H112" s="867"/>
      <c r="I112" s="221"/>
      <c r="J112" s="42"/>
      <c r="K112" s="42"/>
      <c r="L112" s="865">
        <v>42278</v>
      </c>
      <c r="M112" s="865" t="s">
        <v>203</v>
      </c>
      <c r="N112" s="41"/>
      <c r="O112" s="59">
        <f>123.78/111.82</f>
        <v>1.1069576104453587</v>
      </c>
      <c r="P112" s="40" t="s">
        <v>225</v>
      </c>
      <c r="Q112" s="866">
        <f>+G112/O112</f>
        <v>522452372.53242362</v>
      </c>
      <c r="R112" s="867"/>
      <c r="S112" s="861"/>
      <c r="T112" s="861"/>
      <c r="U112" s="861"/>
    </row>
    <row r="113" spans="1:21" ht="31.5" customHeight="1" x14ac:dyDescent="0.2">
      <c r="B113" s="243"/>
      <c r="C113" s="245"/>
      <c r="D113" s="862" t="s">
        <v>145</v>
      </c>
      <c r="E113" s="863"/>
      <c r="F113" s="79" t="s">
        <v>224</v>
      </c>
      <c r="G113" s="866">
        <v>906673067.28999996</v>
      </c>
      <c r="H113" s="867"/>
      <c r="I113" s="221"/>
      <c r="J113" s="42"/>
      <c r="K113" s="42"/>
      <c r="L113" s="865">
        <v>42369</v>
      </c>
      <c r="M113" s="865" t="s">
        <v>203</v>
      </c>
      <c r="N113" s="41"/>
      <c r="O113" s="109">
        <f>125.37/111.82</f>
        <v>1.1211768914326596</v>
      </c>
      <c r="P113" s="40" t="s">
        <v>206</v>
      </c>
      <c r="Q113" s="866">
        <f>+G113/O113</f>
        <v>808679766.96472681</v>
      </c>
      <c r="R113" s="867"/>
      <c r="S113" s="861"/>
      <c r="T113" s="861"/>
      <c r="U113" s="861"/>
    </row>
    <row r="114" spans="1:21" ht="47.25" customHeight="1" x14ac:dyDescent="0.2">
      <c r="B114" s="209"/>
      <c r="C114" s="213" t="s">
        <v>578</v>
      </c>
      <c r="D114" s="80"/>
      <c r="E114" s="80"/>
      <c r="F114" s="80"/>
      <c r="G114" s="857">
        <f>+G111+G112+G113</f>
        <v>385832330221.63995</v>
      </c>
      <c r="H114" s="858"/>
      <c r="I114" s="45"/>
      <c r="J114" s="42"/>
      <c r="K114" s="42"/>
      <c r="L114" s="43"/>
      <c r="M114" s="43"/>
      <c r="N114" s="44"/>
      <c r="O114" s="44"/>
      <c r="P114" s="44"/>
      <c r="Q114" s="859">
        <f>+Q111+Q112+Q113</f>
        <v>310349029264.64575</v>
      </c>
      <c r="R114" s="860"/>
      <c r="S114" s="46"/>
      <c r="T114" s="46"/>
      <c r="U114" s="47"/>
    </row>
    <row r="115" spans="1:21" ht="31.5" customHeight="1" x14ac:dyDescent="0.2">
      <c r="B115" s="210"/>
      <c r="C115" s="211"/>
      <c r="D115" s="81"/>
      <c r="E115" s="81"/>
      <c r="F115" s="81"/>
      <c r="G115" s="107"/>
      <c r="H115" s="107"/>
      <c r="I115" s="107"/>
      <c r="J115" s="42"/>
      <c r="K115" s="42"/>
      <c r="L115" s="43"/>
      <c r="M115" s="43"/>
      <c r="N115" s="44"/>
      <c r="O115" s="44"/>
      <c r="P115" s="44"/>
      <c r="Q115" s="107"/>
      <c r="R115" s="107"/>
      <c r="S115" s="46"/>
      <c r="T115" s="46"/>
      <c r="U115" s="47"/>
    </row>
    <row r="116" spans="1:21" ht="31.5" customHeight="1" x14ac:dyDescent="0.2">
      <c r="A116" s="1" t="s">
        <v>579</v>
      </c>
      <c r="B116" s="407" t="s">
        <v>226</v>
      </c>
      <c r="C116" s="408"/>
      <c r="D116" s="408"/>
      <c r="E116" s="408"/>
      <c r="F116" s="408"/>
      <c r="G116" s="408"/>
      <c r="H116" s="408"/>
      <c r="I116" s="408"/>
      <c r="J116" s="408"/>
      <c r="K116" s="408"/>
      <c r="L116" s="408"/>
      <c r="M116" s="408"/>
      <c r="N116" s="408"/>
      <c r="O116" s="408"/>
      <c r="P116" s="408"/>
      <c r="Q116" s="408"/>
      <c r="R116" s="408"/>
      <c r="S116" s="408"/>
      <c r="T116" s="408"/>
      <c r="U116" s="409"/>
    </row>
    <row r="117" spans="1:21" ht="15" x14ac:dyDescent="0.2">
      <c r="B117" s="788" t="s">
        <v>133</v>
      </c>
      <c r="C117" s="788"/>
      <c r="D117" s="789" t="s">
        <v>134</v>
      </c>
      <c r="E117" s="789"/>
      <c r="F117" s="789" t="s">
        <v>135</v>
      </c>
      <c r="G117" s="790" t="s">
        <v>136</v>
      </c>
      <c r="H117" s="790"/>
      <c r="I117" s="790"/>
      <c r="J117" s="790"/>
      <c r="K117" s="790"/>
      <c r="L117" s="790"/>
      <c r="M117" s="790"/>
      <c r="N117" s="790" t="s">
        <v>137</v>
      </c>
      <c r="O117" s="790"/>
      <c r="P117" s="790"/>
      <c r="Q117" s="790"/>
      <c r="R117" s="790"/>
      <c r="S117" s="790" t="s">
        <v>99</v>
      </c>
      <c r="T117" s="790"/>
      <c r="U117" s="790"/>
    </row>
    <row r="118" spans="1:21" ht="15" customHeight="1" x14ac:dyDescent="0.2">
      <c r="B118" s="788"/>
      <c r="C118" s="788"/>
      <c r="D118" s="789"/>
      <c r="E118" s="789"/>
      <c r="F118" s="789"/>
      <c r="G118" s="770" t="s">
        <v>138</v>
      </c>
      <c r="H118" s="789"/>
      <c r="I118" s="789"/>
      <c r="J118" s="770" t="s">
        <v>139</v>
      </c>
      <c r="K118" s="770"/>
      <c r="L118" s="770" t="s">
        <v>1088</v>
      </c>
      <c r="M118" s="770"/>
      <c r="N118" s="220" t="s">
        <v>140</v>
      </c>
      <c r="O118" s="220" t="s">
        <v>141</v>
      </c>
      <c r="P118" s="220" t="s">
        <v>142</v>
      </c>
      <c r="Q118" s="770" t="s">
        <v>143</v>
      </c>
      <c r="R118" s="770"/>
      <c r="S118" s="790"/>
      <c r="T118" s="790"/>
      <c r="U118" s="790"/>
    </row>
    <row r="119" spans="1:21" ht="28.5" customHeight="1" x14ac:dyDescent="0.2">
      <c r="B119" s="243" t="s">
        <v>144</v>
      </c>
      <c r="C119" s="245"/>
      <c r="D119" s="479" t="s">
        <v>226</v>
      </c>
      <c r="E119" s="479"/>
      <c r="F119" s="79" t="s">
        <v>146</v>
      </c>
      <c r="G119" s="795">
        <v>1792505269</v>
      </c>
      <c r="H119" s="795"/>
      <c r="I119" s="795"/>
      <c r="J119" s="837" t="s">
        <v>147</v>
      </c>
      <c r="K119" s="837"/>
      <c r="L119" s="848">
        <v>42278</v>
      </c>
      <c r="M119" s="849"/>
      <c r="N119" s="223">
        <v>1630902678</v>
      </c>
      <c r="O119" s="59">
        <f>123.78/111.82</f>
        <v>1.1069576104453587</v>
      </c>
      <c r="P119" s="110" t="s">
        <v>156</v>
      </c>
      <c r="Q119" s="855">
        <f t="shared" ref="Q119:Q147" si="8">+G119/O119</f>
        <v>1619307959.1176279</v>
      </c>
      <c r="R119" s="856"/>
      <c r="S119" s="239" t="s">
        <v>227</v>
      </c>
      <c r="T119" s="239"/>
      <c r="U119" s="239"/>
    </row>
    <row r="120" spans="1:21" ht="27.75" customHeight="1" x14ac:dyDescent="0.2">
      <c r="B120" s="243" t="s">
        <v>148</v>
      </c>
      <c r="C120" s="245"/>
      <c r="D120" s="479" t="s">
        <v>226</v>
      </c>
      <c r="E120" s="479"/>
      <c r="F120" s="79" t="s">
        <v>146</v>
      </c>
      <c r="G120" s="795">
        <v>1805267351.8</v>
      </c>
      <c r="H120" s="795"/>
      <c r="I120" s="795"/>
      <c r="J120" s="837" t="s">
        <v>147</v>
      </c>
      <c r="K120" s="837"/>
      <c r="L120" s="848">
        <v>42311</v>
      </c>
      <c r="M120" s="849"/>
      <c r="N120" s="223">
        <v>1630902678</v>
      </c>
      <c r="O120" s="109">
        <f>124.62/111.82</f>
        <v>1.1144696834197818</v>
      </c>
      <c r="P120" s="111" t="s">
        <v>161</v>
      </c>
      <c r="Q120" s="774">
        <f>+G120/O120</f>
        <v>1619844288.8643556</v>
      </c>
      <c r="R120" s="775"/>
      <c r="S120" s="239" t="s">
        <v>227</v>
      </c>
      <c r="T120" s="239"/>
      <c r="U120" s="239"/>
    </row>
    <row r="121" spans="1:21" ht="27.75" customHeight="1" x14ac:dyDescent="0.2">
      <c r="B121" s="243" t="s">
        <v>148</v>
      </c>
      <c r="C121" s="245"/>
      <c r="D121" s="479" t="s">
        <v>226</v>
      </c>
      <c r="E121" s="479"/>
      <c r="F121" s="79" t="s">
        <v>146</v>
      </c>
      <c r="G121" s="795">
        <v>12313884</v>
      </c>
      <c r="H121" s="795"/>
      <c r="I121" s="795"/>
      <c r="J121" s="837" t="s">
        <v>147</v>
      </c>
      <c r="K121" s="837"/>
      <c r="L121" s="848">
        <v>42367</v>
      </c>
      <c r="M121" s="849"/>
      <c r="N121" s="223">
        <v>1630902678</v>
      </c>
      <c r="O121" s="109">
        <f>125.37/111.82</f>
        <v>1.1211768914326596</v>
      </c>
      <c r="P121" s="111" t="s">
        <v>163</v>
      </c>
      <c r="Q121" s="774">
        <f t="shared" ref="Q121" si="9">+G121/O121</f>
        <v>10982998.395788467</v>
      </c>
      <c r="R121" s="775"/>
      <c r="S121" s="239" t="s">
        <v>227</v>
      </c>
      <c r="T121" s="239"/>
      <c r="U121" s="239"/>
    </row>
    <row r="122" spans="1:21" ht="28.5" customHeight="1" x14ac:dyDescent="0.2">
      <c r="B122" s="243" t="s">
        <v>149</v>
      </c>
      <c r="C122" s="245"/>
      <c r="D122" s="479" t="s">
        <v>226</v>
      </c>
      <c r="E122" s="479"/>
      <c r="F122" s="79" t="s">
        <v>146</v>
      </c>
      <c r="G122" s="795">
        <v>1828541334</v>
      </c>
      <c r="H122" s="795"/>
      <c r="I122" s="795"/>
      <c r="J122" s="852" t="s">
        <v>1096</v>
      </c>
      <c r="K122" s="852"/>
      <c r="L122" s="848">
        <v>42367</v>
      </c>
      <c r="M122" s="849"/>
      <c r="N122" s="223">
        <v>1630902678</v>
      </c>
      <c r="O122" s="109">
        <f>125.37/111.82</f>
        <v>1.1211768914326596</v>
      </c>
      <c r="P122" s="111" t="s">
        <v>163</v>
      </c>
      <c r="Q122" s="774">
        <f t="shared" si="8"/>
        <v>1630912434.9356306</v>
      </c>
      <c r="R122" s="775"/>
      <c r="S122" s="239" t="s">
        <v>227</v>
      </c>
      <c r="T122" s="239"/>
      <c r="U122" s="239"/>
    </row>
    <row r="123" spans="1:21" ht="27" customHeight="1" x14ac:dyDescent="0.2">
      <c r="B123" s="243" t="s">
        <v>150</v>
      </c>
      <c r="C123" s="245"/>
      <c r="D123" s="479" t="s">
        <v>226</v>
      </c>
      <c r="E123" s="479"/>
      <c r="F123" s="79" t="s">
        <v>146</v>
      </c>
      <c r="G123" s="795">
        <v>1839906750</v>
      </c>
      <c r="H123" s="795"/>
      <c r="I123" s="795"/>
      <c r="J123" s="853" t="s">
        <v>1097</v>
      </c>
      <c r="K123" s="854"/>
      <c r="L123" s="848">
        <v>42387</v>
      </c>
      <c r="M123" s="849">
        <v>42387</v>
      </c>
      <c r="N123" s="223">
        <v>1630902678</v>
      </c>
      <c r="O123" s="109">
        <f>126.15/111.82</f>
        <v>1.1281523877660526</v>
      </c>
      <c r="P123" s="111" t="s">
        <v>168</v>
      </c>
      <c r="Q123" s="774">
        <f t="shared" si="8"/>
        <v>1630902677.6456599</v>
      </c>
      <c r="R123" s="775"/>
      <c r="S123" s="239" t="s">
        <v>227</v>
      </c>
      <c r="T123" s="239"/>
      <c r="U123" s="239"/>
    </row>
    <row r="124" spans="1:21" ht="27" customHeight="1" x14ac:dyDescent="0.2">
      <c r="B124" s="243" t="s">
        <v>150</v>
      </c>
      <c r="C124" s="245"/>
      <c r="D124" s="479" t="s">
        <v>226</v>
      </c>
      <c r="E124" s="479"/>
      <c r="F124" s="79" t="s">
        <v>146</v>
      </c>
      <c r="G124" s="795">
        <v>13080610</v>
      </c>
      <c r="H124" s="795"/>
      <c r="I124" s="795"/>
      <c r="J124" s="853" t="s">
        <v>1097</v>
      </c>
      <c r="K124" s="854"/>
      <c r="L124" s="848">
        <v>42395</v>
      </c>
      <c r="M124" s="849">
        <v>42387</v>
      </c>
      <c r="N124" s="223">
        <v>0</v>
      </c>
      <c r="O124" s="109">
        <f>126.15/111.82</f>
        <v>1.1281523877660526</v>
      </c>
      <c r="P124" s="111" t="s">
        <v>168</v>
      </c>
      <c r="Q124" s="855">
        <f t="shared" si="8"/>
        <v>11594719.066191042</v>
      </c>
      <c r="R124" s="856"/>
      <c r="S124" s="239" t="s">
        <v>227</v>
      </c>
      <c r="T124" s="239"/>
      <c r="U124" s="239"/>
    </row>
    <row r="125" spans="1:21" ht="26.25" customHeight="1" x14ac:dyDescent="0.2">
      <c r="B125" s="243" t="s">
        <v>151</v>
      </c>
      <c r="C125" s="245"/>
      <c r="D125" s="479" t="s">
        <v>226</v>
      </c>
      <c r="E125" s="479"/>
      <c r="F125" s="79" t="s">
        <v>146</v>
      </c>
      <c r="G125" s="795">
        <v>1863680417</v>
      </c>
      <c r="H125" s="795"/>
      <c r="I125" s="795"/>
      <c r="J125" s="852" t="s">
        <v>1098</v>
      </c>
      <c r="K125" s="852"/>
      <c r="L125" s="848">
        <v>42416</v>
      </c>
      <c r="M125" s="849">
        <v>42416</v>
      </c>
      <c r="N125" s="223">
        <v>1630902678</v>
      </c>
      <c r="O125" s="109">
        <f>127.78/111.82</f>
        <v>1.1427293865140404</v>
      </c>
      <c r="P125" s="111" t="s">
        <v>171</v>
      </c>
      <c r="Q125" s="774">
        <f t="shared" si="8"/>
        <v>1630902678.266865</v>
      </c>
      <c r="R125" s="775"/>
      <c r="S125" s="239" t="s">
        <v>228</v>
      </c>
      <c r="T125" s="239"/>
      <c r="U125" s="239"/>
    </row>
    <row r="126" spans="1:21" ht="26.25" customHeight="1" x14ac:dyDescent="0.2">
      <c r="B126" s="243" t="s">
        <v>152</v>
      </c>
      <c r="C126" s="245"/>
      <c r="D126" s="479" t="s">
        <v>226</v>
      </c>
      <c r="E126" s="479"/>
      <c r="F126" s="79" t="s">
        <v>146</v>
      </c>
      <c r="G126" s="795">
        <v>1887454082.99</v>
      </c>
      <c r="H126" s="795"/>
      <c r="I126" s="795"/>
      <c r="J126" s="853" t="s">
        <v>1099</v>
      </c>
      <c r="K126" s="854"/>
      <c r="L126" s="848">
        <v>42445</v>
      </c>
      <c r="M126" s="849">
        <v>42445</v>
      </c>
      <c r="N126" s="223">
        <v>1630902678</v>
      </c>
      <c r="O126" s="109">
        <f>129.41/111.82</f>
        <v>1.1573063852620282</v>
      </c>
      <c r="P126" s="111" t="s">
        <v>175</v>
      </c>
      <c r="Q126" s="774">
        <f t="shared" si="8"/>
        <v>1630902677.9997048</v>
      </c>
      <c r="R126" s="775"/>
      <c r="S126" s="239" t="s">
        <v>227</v>
      </c>
      <c r="T126" s="239"/>
      <c r="U126" s="239"/>
    </row>
    <row r="127" spans="1:21" ht="27.75" customHeight="1" x14ac:dyDescent="0.2">
      <c r="B127" s="243" t="s">
        <v>153</v>
      </c>
      <c r="C127" s="245"/>
      <c r="D127" s="479" t="s">
        <v>226</v>
      </c>
      <c r="E127" s="479"/>
      <c r="F127" s="79" t="s">
        <v>146</v>
      </c>
      <c r="G127" s="795">
        <v>1905247870</v>
      </c>
      <c r="H127" s="795"/>
      <c r="I127" s="795"/>
      <c r="J127" s="853" t="s">
        <v>1100</v>
      </c>
      <c r="K127" s="854"/>
      <c r="L127" s="848">
        <v>42474</v>
      </c>
      <c r="M127" s="849">
        <v>42474</v>
      </c>
      <c r="N127" s="223">
        <v>1630902678</v>
      </c>
      <c r="O127" s="109">
        <f>130.63/111.82</f>
        <v>1.1682167769629763</v>
      </c>
      <c r="P127" s="111" t="s">
        <v>180</v>
      </c>
      <c r="Q127" s="774">
        <f t="shared" si="8"/>
        <v>1630902677.9713693</v>
      </c>
      <c r="R127" s="775"/>
      <c r="S127" s="239" t="s">
        <v>228</v>
      </c>
      <c r="T127" s="239"/>
      <c r="U127" s="239"/>
    </row>
    <row r="128" spans="1:21" ht="27.75" customHeight="1" x14ac:dyDescent="0.2">
      <c r="B128" s="243" t="s">
        <v>154</v>
      </c>
      <c r="C128" s="245"/>
      <c r="D128" s="479" t="s">
        <v>226</v>
      </c>
      <c r="E128" s="479"/>
      <c r="F128" s="79" t="s">
        <v>146</v>
      </c>
      <c r="G128" s="795">
        <v>1914728166</v>
      </c>
      <c r="H128" s="795"/>
      <c r="I128" s="795"/>
      <c r="J128" s="852" t="s">
        <v>1101</v>
      </c>
      <c r="K128" s="852"/>
      <c r="L128" s="848">
        <v>42506</v>
      </c>
      <c r="M128" s="849">
        <v>42506</v>
      </c>
      <c r="N128" s="223">
        <v>1630902678</v>
      </c>
      <c r="O128" s="109">
        <f>131.28/111.82</f>
        <v>1.1740296905741372</v>
      </c>
      <c r="P128" s="111" t="s">
        <v>185</v>
      </c>
      <c r="Q128" s="774">
        <f t="shared" si="8"/>
        <v>1630902677.6517365</v>
      </c>
      <c r="R128" s="775"/>
      <c r="S128" s="239" t="s">
        <v>228</v>
      </c>
      <c r="T128" s="239"/>
      <c r="U128" s="239"/>
    </row>
    <row r="129" spans="1:21" ht="29.25" customHeight="1" x14ac:dyDescent="0.2">
      <c r="B129" s="243" t="s">
        <v>229</v>
      </c>
      <c r="C129" s="245"/>
      <c r="D129" s="479" t="s">
        <v>226</v>
      </c>
      <c r="E129" s="479"/>
      <c r="F129" s="79" t="s">
        <v>146</v>
      </c>
      <c r="G129" s="795">
        <v>1924500164</v>
      </c>
      <c r="H129" s="795"/>
      <c r="I129" s="795"/>
      <c r="J129" s="853" t="s">
        <v>1102</v>
      </c>
      <c r="K129" s="854"/>
      <c r="L129" s="848">
        <v>42535</v>
      </c>
      <c r="M129" s="849">
        <v>42535</v>
      </c>
      <c r="N129" s="223">
        <v>1630902678</v>
      </c>
      <c r="O129" s="109">
        <f>131.95/111.82</f>
        <v>1.1800214630656412</v>
      </c>
      <c r="P129" s="111" t="s">
        <v>188</v>
      </c>
      <c r="Q129" s="774">
        <f t="shared" si="8"/>
        <v>1630902677.8209929</v>
      </c>
      <c r="R129" s="775"/>
      <c r="S129" s="239" t="s">
        <v>228</v>
      </c>
      <c r="T129" s="239"/>
      <c r="U129" s="239"/>
    </row>
    <row r="130" spans="1:21" ht="29.25" customHeight="1" x14ac:dyDescent="0.2">
      <c r="B130" s="243" t="s">
        <v>230</v>
      </c>
      <c r="C130" s="245"/>
      <c r="D130" s="479" t="s">
        <v>226</v>
      </c>
      <c r="E130" s="479"/>
      <c r="F130" s="79" t="s">
        <v>146</v>
      </c>
      <c r="G130" s="795">
        <v>1933737765</v>
      </c>
      <c r="H130" s="795"/>
      <c r="I130" s="795"/>
      <c r="J130" s="850" t="s">
        <v>1103</v>
      </c>
      <c r="K130" s="851"/>
      <c r="L130" s="848">
        <v>42558</v>
      </c>
      <c r="M130" s="849">
        <v>42558</v>
      </c>
      <c r="N130" s="223">
        <v>1630902678</v>
      </c>
      <c r="O130" s="109">
        <f>132.58/111.82</f>
        <v>1.1856555177964587</v>
      </c>
      <c r="P130" s="111" t="s">
        <v>191</v>
      </c>
      <c r="Q130" s="774">
        <f t="shared" si="8"/>
        <v>1630944010.2753053</v>
      </c>
      <c r="R130" s="775"/>
      <c r="S130" s="239" t="s">
        <v>228</v>
      </c>
      <c r="T130" s="239"/>
      <c r="U130" s="239"/>
    </row>
    <row r="131" spans="1:21" ht="22.5" customHeight="1" x14ac:dyDescent="0.2">
      <c r="B131" s="243" t="s">
        <v>231</v>
      </c>
      <c r="C131" s="245"/>
      <c r="D131" s="479" t="s">
        <v>226</v>
      </c>
      <c r="E131" s="479"/>
      <c r="F131" s="79" t="s">
        <v>146</v>
      </c>
      <c r="G131" s="795">
        <v>1946104392</v>
      </c>
      <c r="H131" s="795"/>
      <c r="I131" s="795"/>
      <c r="J131" s="852" t="s">
        <v>1104</v>
      </c>
      <c r="K131" s="852"/>
      <c r="L131" s="848">
        <v>42593</v>
      </c>
      <c r="M131" s="849">
        <v>42593</v>
      </c>
      <c r="N131" s="223">
        <v>1630902678</v>
      </c>
      <c r="O131" s="109">
        <f>133.27/111.82</f>
        <v>1.1918261491683064</v>
      </c>
      <c r="P131" s="111" t="s">
        <v>194</v>
      </c>
      <c r="Q131" s="774">
        <f t="shared" si="8"/>
        <v>1632876064.4814284</v>
      </c>
      <c r="R131" s="775"/>
      <c r="S131" s="239" t="s">
        <v>227</v>
      </c>
      <c r="T131" s="239"/>
      <c r="U131" s="239"/>
    </row>
    <row r="132" spans="1:21" ht="42.75" customHeight="1" x14ac:dyDescent="0.2">
      <c r="B132" s="243" t="s">
        <v>232</v>
      </c>
      <c r="C132" s="245"/>
      <c r="D132" s="479" t="s">
        <v>226</v>
      </c>
      <c r="E132" s="479"/>
      <c r="F132" s="79" t="s">
        <v>146</v>
      </c>
      <c r="G132" s="795">
        <v>1937626728</v>
      </c>
      <c r="H132" s="795"/>
      <c r="I132" s="795"/>
      <c r="J132" s="853" t="s">
        <v>1105</v>
      </c>
      <c r="K132" s="854"/>
      <c r="L132" s="848">
        <v>42626</v>
      </c>
      <c r="M132" s="849">
        <v>42626</v>
      </c>
      <c r="N132" s="223">
        <v>1630902678</v>
      </c>
      <c r="O132" s="109">
        <f>132.85/111.82</f>
        <v>1.1880701126810946</v>
      </c>
      <c r="P132" s="111" t="s">
        <v>195</v>
      </c>
      <c r="Q132" s="774">
        <f t="shared" si="8"/>
        <v>1630902677.6436582</v>
      </c>
      <c r="R132" s="775"/>
      <c r="S132" s="239" t="s">
        <v>228</v>
      </c>
      <c r="T132" s="239"/>
      <c r="U132" s="239"/>
    </row>
    <row r="133" spans="1:21" ht="31.5" customHeight="1" x14ac:dyDescent="0.2">
      <c r="B133" s="243" t="s">
        <v>233</v>
      </c>
      <c r="C133" s="245"/>
      <c r="D133" s="479" t="s">
        <v>226</v>
      </c>
      <c r="E133" s="479"/>
      <c r="F133" s="79" t="s">
        <v>146</v>
      </c>
      <c r="G133" s="795">
        <v>1936605773</v>
      </c>
      <c r="H133" s="795"/>
      <c r="I133" s="795"/>
      <c r="J133" s="853" t="s">
        <v>1106</v>
      </c>
      <c r="K133" s="854"/>
      <c r="L133" s="848">
        <v>42650</v>
      </c>
      <c r="M133" s="849">
        <v>42650</v>
      </c>
      <c r="N133" s="223">
        <v>1630902678</v>
      </c>
      <c r="O133" s="109">
        <f>132.78/111.82</f>
        <v>1.1874441065998929</v>
      </c>
      <c r="P133" s="111" t="s">
        <v>196</v>
      </c>
      <c r="Q133" s="774">
        <f t="shared" si="8"/>
        <v>1630902677.6386502</v>
      </c>
      <c r="R133" s="775"/>
      <c r="S133" s="239" t="s">
        <v>228</v>
      </c>
      <c r="T133" s="239"/>
      <c r="U133" s="239"/>
    </row>
    <row r="134" spans="1:21" ht="34.5" customHeight="1" x14ac:dyDescent="0.25">
      <c r="B134" s="243" t="s">
        <v>234</v>
      </c>
      <c r="C134" s="245"/>
      <c r="D134" s="479" t="s">
        <v>226</v>
      </c>
      <c r="E134" s="479"/>
      <c r="F134" s="79" t="s">
        <v>146</v>
      </c>
      <c r="G134" s="830">
        <v>2008510175</v>
      </c>
      <c r="H134" s="831"/>
      <c r="I134" s="832"/>
      <c r="J134" s="852" t="s">
        <v>1107</v>
      </c>
      <c r="K134" s="852"/>
      <c r="L134" s="848">
        <v>42913</v>
      </c>
      <c r="M134" s="849"/>
      <c r="N134" s="223">
        <v>1630902678</v>
      </c>
      <c r="O134" s="109">
        <f>137.71/111.82</f>
        <v>1.2315328206045431</v>
      </c>
      <c r="P134" s="111" t="s">
        <v>235</v>
      </c>
      <c r="Q134" s="774">
        <f t="shared" si="8"/>
        <v>1630902677.8629003</v>
      </c>
      <c r="R134" s="775"/>
      <c r="S134" s="239" t="s">
        <v>228</v>
      </c>
      <c r="T134" s="239"/>
      <c r="U134" s="239"/>
    </row>
    <row r="135" spans="1:21" ht="30.75" customHeight="1" x14ac:dyDescent="0.25">
      <c r="B135" s="243" t="s">
        <v>236</v>
      </c>
      <c r="C135" s="245"/>
      <c r="D135" s="479" t="s">
        <v>226</v>
      </c>
      <c r="E135" s="479"/>
      <c r="F135" s="79" t="s">
        <v>146</v>
      </c>
      <c r="G135" s="830">
        <v>2010843787</v>
      </c>
      <c r="H135" s="831"/>
      <c r="I135" s="832"/>
      <c r="J135" s="853" t="s">
        <v>1108</v>
      </c>
      <c r="K135" s="854"/>
      <c r="L135" s="848">
        <v>42942</v>
      </c>
      <c r="M135" s="849"/>
      <c r="N135" s="223">
        <v>1630902678</v>
      </c>
      <c r="O135" s="109">
        <f>137.87/111.82</f>
        <v>1.2329636916472904</v>
      </c>
      <c r="P135" s="111" t="s">
        <v>237</v>
      </c>
      <c r="Q135" s="774">
        <f t="shared" si="8"/>
        <v>1630902678.3371291</v>
      </c>
      <c r="R135" s="775"/>
      <c r="S135" s="239" t="s">
        <v>228</v>
      </c>
      <c r="T135" s="239"/>
      <c r="U135" s="239"/>
    </row>
    <row r="136" spans="1:21" ht="32.25" customHeight="1" x14ac:dyDescent="0.25">
      <c r="B136" s="243" t="s">
        <v>238</v>
      </c>
      <c r="C136" s="245"/>
      <c r="D136" s="479" t="s">
        <v>226</v>
      </c>
      <c r="E136" s="479"/>
      <c r="F136" s="79" t="s">
        <v>146</v>
      </c>
      <c r="G136" s="830">
        <f>2010843787+1750209</f>
        <v>2012593996</v>
      </c>
      <c r="H136" s="831"/>
      <c r="I136" s="832"/>
      <c r="J136" s="853" t="s">
        <v>1109</v>
      </c>
      <c r="K136" s="854"/>
      <c r="L136" s="848" t="s">
        <v>239</v>
      </c>
      <c r="M136" s="849"/>
      <c r="N136" s="223">
        <v>1630902678</v>
      </c>
      <c r="O136" s="109">
        <f>137.99/111.82</f>
        <v>1.2340368449293508</v>
      </c>
      <c r="P136" s="111" t="s">
        <v>240</v>
      </c>
      <c r="Q136" s="774">
        <f t="shared" si="8"/>
        <v>1630902678.6920791</v>
      </c>
      <c r="R136" s="775"/>
      <c r="S136" s="239" t="s">
        <v>228</v>
      </c>
      <c r="T136" s="239"/>
      <c r="U136" s="239"/>
    </row>
    <row r="137" spans="1:21" ht="30.75" customHeight="1" x14ac:dyDescent="0.25">
      <c r="B137" s="243" t="s">
        <v>241</v>
      </c>
      <c r="C137" s="245"/>
      <c r="D137" s="479" t="s">
        <v>226</v>
      </c>
      <c r="E137" s="479"/>
      <c r="F137" s="79" t="s">
        <v>146</v>
      </c>
      <c r="G137" s="830">
        <v>2013469099</v>
      </c>
      <c r="H137" s="831"/>
      <c r="I137" s="832"/>
      <c r="J137" s="852" t="s">
        <v>1110</v>
      </c>
      <c r="K137" s="852"/>
      <c r="L137" s="848" t="s">
        <v>242</v>
      </c>
      <c r="M137" s="849"/>
      <c r="N137" s="223">
        <v>1630902678</v>
      </c>
      <c r="O137" s="109">
        <f>138.05/111.82</f>
        <v>1.2345734215703812</v>
      </c>
      <c r="P137" s="111" t="s">
        <v>243</v>
      </c>
      <c r="Q137" s="774">
        <f t="shared" si="8"/>
        <v>1630902677.6543279</v>
      </c>
      <c r="R137" s="775"/>
      <c r="S137" s="239" t="s">
        <v>228</v>
      </c>
      <c r="T137" s="239"/>
      <c r="U137" s="239"/>
    </row>
    <row r="138" spans="1:21" ht="27.75" customHeight="1" x14ac:dyDescent="0.25">
      <c r="B138" s="243" t="s">
        <v>244</v>
      </c>
      <c r="C138" s="245"/>
      <c r="D138" s="479" t="s">
        <v>226</v>
      </c>
      <c r="E138" s="479"/>
      <c r="F138" s="79" t="s">
        <v>146</v>
      </c>
      <c r="G138" s="830">
        <v>2013469099</v>
      </c>
      <c r="H138" s="831"/>
      <c r="I138" s="832"/>
      <c r="J138" s="850" t="s">
        <v>1111</v>
      </c>
      <c r="K138" s="851"/>
      <c r="L138" s="848" t="s">
        <v>245</v>
      </c>
      <c r="M138" s="849"/>
      <c r="N138" s="223">
        <v>1630902678</v>
      </c>
      <c r="O138" s="109">
        <f>138.05/111.82</f>
        <v>1.2345734215703812</v>
      </c>
      <c r="P138" s="111" t="s">
        <v>243</v>
      </c>
      <c r="Q138" s="774">
        <f t="shared" si="8"/>
        <v>1630902677.6543279</v>
      </c>
      <c r="R138" s="775"/>
      <c r="S138" s="239" t="s">
        <v>228</v>
      </c>
      <c r="T138" s="239"/>
      <c r="U138" s="239"/>
    </row>
    <row r="139" spans="1:21" ht="27.75" customHeight="1" x14ac:dyDescent="0.25">
      <c r="B139" s="243" t="s">
        <v>401</v>
      </c>
      <c r="C139" s="245"/>
      <c r="D139" s="479" t="s">
        <v>226</v>
      </c>
      <c r="E139" s="479"/>
      <c r="F139" s="79" t="s">
        <v>146</v>
      </c>
      <c r="G139" s="830">
        <v>7470065162</v>
      </c>
      <c r="H139" s="831"/>
      <c r="I139" s="832"/>
      <c r="J139" s="850" t="s">
        <v>402</v>
      </c>
      <c r="K139" s="851"/>
      <c r="L139" s="848">
        <v>43354</v>
      </c>
      <c r="M139" s="849"/>
      <c r="N139" s="223"/>
      <c r="O139" s="109">
        <f>142.27/111.82</f>
        <v>1.2723126453228404</v>
      </c>
      <c r="P139" s="111" t="s">
        <v>516</v>
      </c>
      <c r="Q139" s="774">
        <f t="shared" si="8"/>
        <v>5871249640.9280939</v>
      </c>
      <c r="R139" s="775"/>
      <c r="S139" s="239" t="s">
        <v>228</v>
      </c>
      <c r="T139" s="239"/>
      <c r="U139" s="239"/>
    </row>
    <row r="140" spans="1:21" ht="33.75" customHeight="1" x14ac:dyDescent="0.25">
      <c r="B140" s="243" t="s">
        <v>517</v>
      </c>
      <c r="C140" s="245"/>
      <c r="D140" s="479" t="s">
        <v>226</v>
      </c>
      <c r="E140" s="479"/>
      <c r="F140" s="79" t="s">
        <v>146</v>
      </c>
      <c r="G140" s="830">
        <v>9700000000</v>
      </c>
      <c r="H140" s="831"/>
      <c r="I140" s="832"/>
      <c r="J140" s="846" t="s">
        <v>498</v>
      </c>
      <c r="K140" s="847"/>
      <c r="L140" s="848">
        <v>43612</v>
      </c>
      <c r="M140" s="849"/>
      <c r="N140" s="223"/>
      <c r="O140" s="109">
        <f>102.12/78.05</f>
        <v>1.3083920563741192</v>
      </c>
      <c r="P140" s="111" t="s">
        <v>496</v>
      </c>
      <c r="Q140" s="774">
        <f t="shared" si="8"/>
        <v>7413679984.3321581</v>
      </c>
      <c r="R140" s="775"/>
      <c r="S140" s="243" t="s">
        <v>1112</v>
      </c>
      <c r="T140" s="244"/>
      <c r="U140" s="245"/>
    </row>
    <row r="141" spans="1:21" ht="23.25" customHeight="1" x14ac:dyDescent="0.25">
      <c r="B141" s="791" t="s">
        <v>498</v>
      </c>
      <c r="C141" s="791"/>
      <c r="D141" s="479" t="s">
        <v>226</v>
      </c>
      <c r="E141" s="479"/>
      <c r="F141" s="79" t="s">
        <v>146</v>
      </c>
      <c r="G141" s="830">
        <v>3700813045</v>
      </c>
      <c r="H141" s="831"/>
      <c r="I141" s="832"/>
      <c r="J141" s="846" t="s">
        <v>1113</v>
      </c>
      <c r="K141" s="847"/>
      <c r="L141" s="848">
        <v>43879</v>
      </c>
      <c r="M141" s="849"/>
      <c r="N141" s="223"/>
      <c r="O141" s="109">
        <f>104.24/78.05</f>
        <v>1.3355541319666879</v>
      </c>
      <c r="P141" s="111" t="s">
        <v>1114</v>
      </c>
      <c r="Q141" s="774">
        <f t="shared" si="8"/>
        <v>2770994418.2871261</v>
      </c>
      <c r="R141" s="775"/>
      <c r="S141" s="243" t="s">
        <v>1115</v>
      </c>
      <c r="T141" s="244"/>
      <c r="U141" s="245"/>
    </row>
    <row r="142" spans="1:21" ht="15" customHeight="1" x14ac:dyDescent="0.25">
      <c r="B142" s="791" t="s">
        <v>498</v>
      </c>
      <c r="C142" s="791"/>
      <c r="D142" s="479" t="s">
        <v>226</v>
      </c>
      <c r="E142" s="479"/>
      <c r="F142" s="79" t="s">
        <v>146</v>
      </c>
      <c r="G142" s="830">
        <v>872133354</v>
      </c>
      <c r="H142" s="831"/>
      <c r="I142" s="832"/>
      <c r="J142" s="846" t="s">
        <v>1113</v>
      </c>
      <c r="K142" s="847"/>
      <c r="L142" s="848">
        <v>43916</v>
      </c>
      <c r="M142" s="849"/>
      <c r="N142" s="223"/>
      <c r="O142" s="109">
        <f>104.94/78.05</f>
        <v>1.3445227418321588</v>
      </c>
      <c r="P142" s="111" t="s">
        <v>1116</v>
      </c>
      <c r="Q142" s="774">
        <f t="shared" si="8"/>
        <v>648656453.97084045</v>
      </c>
      <c r="R142" s="775"/>
      <c r="S142" s="243" t="s">
        <v>1115</v>
      </c>
      <c r="T142" s="244"/>
      <c r="U142" s="245"/>
    </row>
    <row r="143" spans="1:21" ht="15" customHeight="1" x14ac:dyDescent="0.25">
      <c r="B143" s="791" t="s">
        <v>498</v>
      </c>
      <c r="C143" s="791"/>
      <c r="D143" s="479" t="s">
        <v>226</v>
      </c>
      <c r="E143" s="479"/>
      <c r="F143" s="79" t="s">
        <v>146</v>
      </c>
      <c r="G143" s="830">
        <v>1934253887</v>
      </c>
      <c r="H143" s="831"/>
      <c r="I143" s="832"/>
      <c r="J143" s="846" t="s">
        <v>1113</v>
      </c>
      <c r="K143" s="847"/>
      <c r="L143" s="848">
        <v>43936</v>
      </c>
      <c r="M143" s="849"/>
      <c r="N143" s="223"/>
      <c r="O143" s="109">
        <f>105.53/78.05</f>
        <v>1.35208199871877</v>
      </c>
      <c r="P143" s="111" t="s">
        <v>1117</v>
      </c>
      <c r="Q143" s="774">
        <f t="shared" si="8"/>
        <v>1430574394.7725766</v>
      </c>
      <c r="R143" s="775"/>
      <c r="S143" s="243" t="s">
        <v>1115</v>
      </c>
      <c r="T143" s="244"/>
      <c r="U143" s="245"/>
    </row>
    <row r="144" spans="1:21" ht="30.75" customHeight="1" x14ac:dyDescent="0.2">
      <c r="A144" s="26"/>
      <c r="B144" s="239" t="s">
        <v>498</v>
      </c>
      <c r="C144" s="239"/>
      <c r="D144" s="479" t="s">
        <v>226</v>
      </c>
      <c r="E144" s="479"/>
      <c r="F144" s="79" t="s">
        <v>146</v>
      </c>
      <c r="G144" s="1085">
        <v>993588244.62</v>
      </c>
      <c r="H144" s="1086"/>
      <c r="I144" s="1087"/>
      <c r="J144" s="1088" t="s">
        <v>1113</v>
      </c>
      <c r="K144" s="1089"/>
      <c r="L144" s="1090">
        <v>43972</v>
      </c>
      <c r="M144" s="1091"/>
      <c r="N144" s="222"/>
      <c r="O144" s="1092">
        <f>[27]IPC!$S$13/78.05</f>
        <v>1.3542600896860988</v>
      </c>
      <c r="P144" s="1093" t="s">
        <v>1118</v>
      </c>
      <c r="Q144" s="866">
        <f t="shared" si="8"/>
        <v>733676087.9147681</v>
      </c>
      <c r="R144" s="867"/>
      <c r="S144" s="243" t="s">
        <v>1115</v>
      </c>
      <c r="T144" s="244"/>
      <c r="U144" s="245"/>
    </row>
    <row r="145" spans="1:21" ht="30.75" customHeight="1" x14ac:dyDescent="0.2">
      <c r="A145" s="26"/>
      <c r="B145" s="239" t="s">
        <v>498</v>
      </c>
      <c r="C145" s="239"/>
      <c r="D145" s="479" t="s">
        <v>226</v>
      </c>
      <c r="E145" s="479"/>
      <c r="F145" s="79" t="s">
        <v>146</v>
      </c>
      <c r="G145" s="1085">
        <v>738635363.88</v>
      </c>
      <c r="H145" s="1086"/>
      <c r="I145" s="1087"/>
      <c r="J145" s="1088" t="s">
        <v>1113</v>
      </c>
      <c r="K145" s="1089"/>
      <c r="L145" s="1090">
        <v>43978</v>
      </c>
      <c r="M145" s="1091"/>
      <c r="N145" s="222"/>
      <c r="O145" s="1092">
        <f>[27]IPC!$S$13/78.05</f>
        <v>1.3542600896860988</v>
      </c>
      <c r="P145" s="1093" t="s">
        <v>1118</v>
      </c>
      <c r="Q145" s="866">
        <f t="shared" si="8"/>
        <v>545416179.28887415</v>
      </c>
      <c r="R145" s="867"/>
      <c r="S145" s="243" t="s">
        <v>1115</v>
      </c>
      <c r="T145" s="244"/>
      <c r="U145" s="245"/>
    </row>
    <row r="146" spans="1:21" ht="31.5" customHeight="1" x14ac:dyDescent="0.2">
      <c r="A146" s="26"/>
      <c r="B146" s="239" t="s">
        <v>498</v>
      </c>
      <c r="C146" s="239"/>
      <c r="D146" s="479" t="s">
        <v>226</v>
      </c>
      <c r="E146" s="479"/>
      <c r="F146" s="79" t="s">
        <v>146</v>
      </c>
      <c r="G146" s="1094">
        <v>17584629</v>
      </c>
      <c r="H146" s="1095"/>
      <c r="I146" s="1095"/>
      <c r="J146" s="1088" t="s">
        <v>1113</v>
      </c>
      <c r="K146" s="1089"/>
      <c r="L146" s="1090">
        <v>43993</v>
      </c>
      <c r="M146" s="1091"/>
      <c r="N146" s="1096"/>
      <c r="O146" s="1092">
        <f>[27]IPC!$S$14/78.05</f>
        <v>1.3499039077514414</v>
      </c>
      <c r="P146" s="1093" t="s">
        <v>1119</v>
      </c>
      <c r="Q146" s="866">
        <f t="shared" si="8"/>
        <v>13026578.33570615</v>
      </c>
      <c r="R146" s="867"/>
      <c r="S146" s="243" t="s">
        <v>1115</v>
      </c>
      <c r="T146" s="244"/>
      <c r="U146" s="245"/>
    </row>
    <row r="147" spans="1:21" ht="31.5" customHeight="1" x14ac:dyDescent="0.2">
      <c r="A147" s="26"/>
      <c r="B147" s="239" t="s">
        <v>498</v>
      </c>
      <c r="C147" s="239"/>
      <c r="D147" s="479" t="s">
        <v>226</v>
      </c>
      <c r="E147" s="479"/>
      <c r="F147" s="79" t="s">
        <v>146</v>
      </c>
      <c r="G147" s="1094">
        <v>750489233.00999999</v>
      </c>
      <c r="H147" s="1095"/>
      <c r="I147" s="1095"/>
      <c r="J147" s="1088" t="s">
        <v>1113</v>
      </c>
      <c r="K147" s="1089"/>
      <c r="L147" s="1090">
        <v>44018</v>
      </c>
      <c r="M147" s="1091"/>
      <c r="N147" s="1096"/>
      <c r="O147" s="1092">
        <f>[27]IPC!$S$15/78.05</f>
        <v>1.3449071108263935</v>
      </c>
      <c r="P147" s="1093" t="s">
        <v>1120</v>
      </c>
      <c r="Q147" s="866">
        <f t="shared" si="8"/>
        <v>558023098.37506425</v>
      </c>
      <c r="R147" s="867"/>
      <c r="S147" s="243" t="s">
        <v>1115</v>
      </c>
      <c r="T147" s="244"/>
      <c r="U147" s="245"/>
    </row>
    <row r="148" spans="1:21" ht="33" customHeight="1" x14ac:dyDescent="0.2">
      <c r="A148" s="1" t="s">
        <v>580</v>
      </c>
      <c r="B148" s="407" t="s">
        <v>246</v>
      </c>
      <c r="C148" s="408"/>
      <c r="D148" s="408"/>
      <c r="E148" s="408"/>
      <c r="F148" s="408"/>
      <c r="G148" s="408"/>
      <c r="H148" s="408"/>
      <c r="I148" s="408"/>
      <c r="J148" s="408"/>
      <c r="K148" s="408"/>
      <c r="L148" s="408"/>
      <c r="M148" s="408"/>
      <c r="N148" s="408"/>
      <c r="O148" s="408"/>
      <c r="P148" s="408"/>
      <c r="Q148" s="408"/>
      <c r="R148" s="408"/>
      <c r="S148" s="408"/>
      <c r="T148" s="408"/>
      <c r="U148" s="409"/>
    </row>
    <row r="149" spans="1:21" ht="25.5" customHeight="1" x14ac:dyDescent="0.2">
      <c r="B149" s="788" t="s">
        <v>133</v>
      </c>
      <c r="C149" s="788"/>
      <c r="D149" s="789" t="s">
        <v>134</v>
      </c>
      <c r="E149" s="789"/>
      <c r="F149" s="789" t="s">
        <v>135</v>
      </c>
      <c r="G149" s="790" t="s">
        <v>136</v>
      </c>
      <c r="H149" s="790"/>
      <c r="I149" s="790"/>
      <c r="J149" s="790"/>
      <c r="K149" s="790"/>
      <c r="L149" s="790"/>
      <c r="M149" s="790"/>
      <c r="N149" s="790" t="s">
        <v>137</v>
      </c>
      <c r="O149" s="790"/>
      <c r="P149" s="790"/>
      <c r="Q149" s="790"/>
      <c r="R149" s="790"/>
      <c r="S149" s="790" t="s">
        <v>99</v>
      </c>
      <c r="T149" s="790"/>
      <c r="U149" s="790"/>
    </row>
    <row r="150" spans="1:21" ht="26.25" customHeight="1" x14ac:dyDescent="0.2">
      <c r="B150" s="788"/>
      <c r="C150" s="788"/>
      <c r="D150" s="789"/>
      <c r="E150" s="789"/>
      <c r="F150" s="789"/>
      <c r="G150" s="770" t="s">
        <v>138</v>
      </c>
      <c r="H150" s="789"/>
      <c r="I150" s="789"/>
      <c r="J150" s="770" t="s">
        <v>139</v>
      </c>
      <c r="K150" s="770"/>
      <c r="L150" s="770" t="s">
        <v>1088</v>
      </c>
      <c r="M150" s="770"/>
      <c r="N150" s="220" t="s">
        <v>140</v>
      </c>
      <c r="O150" s="220" t="s">
        <v>141</v>
      </c>
      <c r="P150" s="220" t="s">
        <v>142</v>
      </c>
      <c r="Q150" s="770" t="s">
        <v>143</v>
      </c>
      <c r="R150" s="770"/>
      <c r="S150" s="790"/>
      <c r="T150" s="790"/>
      <c r="U150" s="790"/>
    </row>
    <row r="151" spans="1:21" ht="20.25" customHeight="1" x14ac:dyDescent="0.25">
      <c r="B151" s="243" t="s">
        <v>144</v>
      </c>
      <c r="C151" s="245"/>
      <c r="D151" s="1097" t="s">
        <v>1121</v>
      </c>
      <c r="E151" s="764"/>
      <c r="F151" s="79" t="s">
        <v>146</v>
      </c>
      <c r="G151" s="774">
        <v>4270238021</v>
      </c>
      <c r="H151" s="842"/>
      <c r="I151" s="775"/>
      <c r="J151" s="837" t="s">
        <v>147</v>
      </c>
      <c r="K151" s="837"/>
      <c r="L151" s="819" t="s">
        <v>247</v>
      </c>
      <c r="M151" s="773"/>
      <c r="N151" s="112">
        <v>3885265434</v>
      </c>
      <c r="O151" s="59">
        <f>123.78/111.82</f>
        <v>1.1069576104453587</v>
      </c>
      <c r="P151" s="110" t="s">
        <v>156</v>
      </c>
      <c r="Q151" s="795">
        <f>+G151/O151</f>
        <v>3857634638.1339469</v>
      </c>
      <c r="R151" s="795"/>
      <c r="S151" s="239" t="s">
        <v>228</v>
      </c>
      <c r="T151" s="239"/>
      <c r="U151" s="239"/>
    </row>
    <row r="152" spans="1:21" ht="15.75" customHeight="1" x14ac:dyDescent="0.25">
      <c r="B152" s="243" t="s">
        <v>144</v>
      </c>
      <c r="C152" s="245"/>
      <c r="D152" s="1097" t="s">
        <v>1121</v>
      </c>
      <c r="E152" s="764"/>
      <c r="F152" s="79" t="s">
        <v>146</v>
      </c>
      <c r="G152" s="774">
        <v>31161593</v>
      </c>
      <c r="H152" s="842"/>
      <c r="I152" s="775"/>
      <c r="J152" s="837" t="s">
        <v>147</v>
      </c>
      <c r="K152" s="837"/>
      <c r="L152" s="819" t="s">
        <v>248</v>
      </c>
      <c r="M152" s="773"/>
      <c r="N152" s="112"/>
      <c r="O152" s="109">
        <f>126.15/111.82</f>
        <v>1.1281523877660526</v>
      </c>
      <c r="P152" s="111" t="s">
        <v>168</v>
      </c>
      <c r="Q152" s="795">
        <f>+G152/O152</f>
        <v>27621794.128101464</v>
      </c>
      <c r="R152" s="795"/>
      <c r="S152" s="239" t="s">
        <v>228</v>
      </c>
      <c r="T152" s="239"/>
      <c r="U152" s="239"/>
    </row>
    <row r="153" spans="1:21" ht="30.75" customHeight="1" x14ac:dyDescent="0.25">
      <c r="B153" s="243" t="s">
        <v>148</v>
      </c>
      <c r="C153" s="245"/>
      <c r="D153" s="1097" t="s">
        <v>1121</v>
      </c>
      <c r="E153" s="764"/>
      <c r="F153" s="79" t="s">
        <v>146</v>
      </c>
      <c r="G153" s="774">
        <v>3890427652</v>
      </c>
      <c r="H153" s="842"/>
      <c r="I153" s="775"/>
      <c r="J153" s="837" t="s">
        <v>249</v>
      </c>
      <c r="K153" s="837"/>
      <c r="L153" s="819" t="s">
        <v>250</v>
      </c>
      <c r="M153" s="773"/>
      <c r="N153" s="112">
        <v>3330227513</v>
      </c>
      <c r="O153" s="109">
        <f>130.63/111.82</f>
        <v>1.1682167769629763</v>
      </c>
      <c r="P153" s="111" t="s">
        <v>180</v>
      </c>
      <c r="Q153" s="795">
        <f>+G153/O153</f>
        <v>3330227513.1795144</v>
      </c>
      <c r="R153" s="795"/>
      <c r="S153" s="239" t="s">
        <v>228</v>
      </c>
      <c r="T153" s="239"/>
      <c r="U153" s="239"/>
    </row>
    <row r="154" spans="1:21" ht="45" customHeight="1" x14ac:dyDescent="0.25">
      <c r="B154" s="243" t="s">
        <v>149</v>
      </c>
      <c r="C154" s="245"/>
      <c r="D154" s="1097" t="s">
        <v>1121</v>
      </c>
      <c r="E154" s="764"/>
      <c r="F154" s="79" t="s">
        <v>146</v>
      </c>
      <c r="G154" s="774">
        <v>3954459034</v>
      </c>
      <c r="H154" s="842"/>
      <c r="I154" s="775"/>
      <c r="J154" s="837" t="s">
        <v>251</v>
      </c>
      <c r="K154" s="837"/>
      <c r="L154" s="773" t="s">
        <v>252</v>
      </c>
      <c r="M154" s="773"/>
      <c r="N154" s="112">
        <v>3330227513</v>
      </c>
      <c r="O154" s="109">
        <f>132.78/111.82</f>
        <v>1.1874441065998929</v>
      </c>
      <c r="P154" s="111" t="s">
        <v>196</v>
      </c>
      <c r="Q154" s="795">
        <f>+G154/O154</f>
        <v>3330227513.0432291</v>
      </c>
      <c r="R154" s="795"/>
      <c r="S154" s="239" t="s">
        <v>228</v>
      </c>
      <c r="T154" s="239"/>
      <c r="U154" s="239"/>
    </row>
    <row r="155" spans="1:21" ht="40.5" hidden="1" customHeight="1" x14ac:dyDescent="0.25">
      <c r="B155" s="243" t="s">
        <v>150</v>
      </c>
      <c r="C155" s="245"/>
      <c r="D155" s="1097" t="s">
        <v>1121</v>
      </c>
      <c r="E155" s="764"/>
      <c r="F155" s="79" t="s">
        <v>146</v>
      </c>
      <c r="G155" s="843">
        <v>4092052050</v>
      </c>
      <c r="H155" s="844"/>
      <c r="I155" s="845"/>
      <c r="J155" s="837" t="s">
        <v>253</v>
      </c>
      <c r="K155" s="837"/>
      <c r="L155" s="819" t="s">
        <v>254</v>
      </c>
      <c r="M155" s="773"/>
      <c r="N155" s="112">
        <v>3330227513</v>
      </c>
      <c r="O155" s="109">
        <f t="shared" ref="O155" si="10">137.4/111.82</f>
        <v>1.2287605079592203</v>
      </c>
      <c r="P155" s="111" t="s">
        <v>255</v>
      </c>
      <c r="Q155" s="795">
        <f>+G155/O155</f>
        <v>3330227512.5982528</v>
      </c>
      <c r="R155" s="795"/>
      <c r="S155" s="239" t="s">
        <v>228</v>
      </c>
      <c r="T155" s="239"/>
      <c r="U155" s="239"/>
    </row>
    <row r="156" spans="1:21" ht="30" hidden="1" customHeight="1" x14ac:dyDescent="0.25">
      <c r="B156" s="243" t="s">
        <v>256</v>
      </c>
      <c r="C156" s="245"/>
      <c r="D156" s="580" t="s">
        <v>1121</v>
      </c>
      <c r="E156" s="582"/>
      <c r="F156" s="79" t="s">
        <v>146</v>
      </c>
      <c r="G156" s="843">
        <v>32581947</v>
      </c>
      <c r="H156" s="844"/>
      <c r="I156" s="227"/>
      <c r="J156" s="838"/>
      <c r="K156" s="839"/>
      <c r="L156" s="840" t="s">
        <v>257</v>
      </c>
      <c r="M156" s="841"/>
      <c r="N156" s="112"/>
      <c r="O156" s="109">
        <f>137.87/111.82</f>
        <v>1.2329636916472904</v>
      </c>
      <c r="P156" s="111" t="s">
        <v>237</v>
      </c>
      <c r="Q156" s="774"/>
      <c r="R156" s="775"/>
      <c r="S156" s="239"/>
      <c r="T156" s="239"/>
      <c r="U156" s="239"/>
    </row>
    <row r="157" spans="1:21" ht="36" hidden="1" customHeight="1" x14ac:dyDescent="0.25">
      <c r="B157" s="243" t="s">
        <v>151</v>
      </c>
      <c r="C157" s="245"/>
      <c r="D157" s="1097" t="s">
        <v>1121</v>
      </c>
      <c r="E157" s="764"/>
      <c r="F157" s="79" t="s">
        <v>146</v>
      </c>
      <c r="G157" s="830">
        <v>4111410375</v>
      </c>
      <c r="H157" s="831"/>
      <c r="I157" s="832"/>
      <c r="J157" s="837" t="s">
        <v>258</v>
      </c>
      <c r="K157" s="837"/>
      <c r="L157" s="819" t="s">
        <v>259</v>
      </c>
      <c r="M157" s="773"/>
      <c r="N157" s="112">
        <v>3330227513</v>
      </c>
      <c r="O157" s="109">
        <f>138.05/111.82</f>
        <v>1.2345734215703812</v>
      </c>
      <c r="P157" s="111" t="s">
        <v>243</v>
      </c>
      <c r="Q157" s="795">
        <f>+G157/O157</f>
        <v>3330227512.7308941</v>
      </c>
      <c r="R157" s="795"/>
      <c r="S157" s="239" t="s">
        <v>228</v>
      </c>
      <c r="T157" s="239"/>
      <c r="U157" s="239"/>
    </row>
    <row r="158" spans="1:21" s="26" customFormat="1" ht="15" hidden="1" customHeight="1" x14ac:dyDescent="0.25">
      <c r="A158" s="1"/>
      <c r="B158" s="243" t="s">
        <v>152</v>
      </c>
      <c r="C158" s="245"/>
      <c r="D158" s="1097" t="s">
        <v>1121</v>
      </c>
      <c r="E158" s="764"/>
      <c r="F158" s="79" t="s">
        <v>146</v>
      </c>
      <c r="G158" s="830">
        <v>4200756490</v>
      </c>
      <c r="H158" s="831"/>
      <c r="I158" s="832"/>
      <c r="J158" s="837" t="s">
        <v>260</v>
      </c>
      <c r="K158" s="837"/>
      <c r="L158" s="819" t="s">
        <v>261</v>
      </c>
      <c r="M158" s="773"/>
      <c r="N158" s="112">
        <v>3330227513</v>
      </c>
      <c r="O158" s="109">
        <f>141.05/111.82</f>
        <v>1.2614022536218925</v>
      </c>
      <c r="P158" s="111" t="s">
        <v>262</v>
      </c>
      <c r="Q158" s="835">
        <f>G158/O158</f>
        <v>3330227513.0223322</v>
      </c>
      <c r="R158" s="835"/>
      <c r="S158" s="239" t="s">
        <v>228</v>
      </c>
      <c r="T158" s="239"/>
      <c r="U158" s="239"/>
    </row>
    <row r="159" spans="1:21" s="26" customFormat="1" ht="28.5" customHeight="1" x14ac:dyDescent="0.25">
      <c r="A159" s="1"/>
      <c r="B159" s="243" t="s">
        <v>153</v>
      </c>
      <c r="C159" s="245"/>
      <c r="D159" s="1097" t="s">
        <v>1121</v>
      </c>
      <c r="E159" s="764"/>
      <c r="F159" s="79" t="s">
        <v>146</v>
      </c>
      <c r="G159" s="830">
        <v>4243940445</v>
      </c>
      <c r="H159" s="831"/>
      <c r="I159" s="832"/>
      <c r="J159" s="837" t="s">
        <v>263</v>
      </c>
      <c r="K159" s="837"/>
      <c r="L159" s="803">
        <v>43384</v>
      </c>
      <c r="M159" s="836"/>
      <c r="N159" s="112">
        <v>3330227513</v>
      </c>
      <c r="O159" s="109">
        <f>142.5/111.82</f>
        <v>1.2743695224467895</v>
      </c>
      <c r="P159" s="111" t="s">
        <v>406</v>
      </c>
      <c r="Q159" s="835">
        <f>G159/O159</f>
        <v>3330227512.7010527</v>
      </c>
      <c r="R159" s="835"/>
      <c r="S159" s="239" t="s">
        <v>228</v>
      </c>
      <c r="T159" s="239"/>
      <c r="U159" s="239"/>
    </row>
    <row r="160" spans="1:21" ht="15" customHeight="1" x14ac:dyDescent="0.25">
      <c r="B160" s="243" t="s">
        <v>154</v>
      </c>
      <c r="C160" s="245"/>
      <c r="D160" s="1097" t="s">
        <v>1121</v>
      </c>
      <c r="E160" s="764"/>
      <c r="F160" s="79" t="s">
        <v>146</v>
      </c>
      <c r="G160" s="830">
        <v>4335995951</v>
      </c>
      <c r="H160" s="831"/>
      <c r="I160" s="832"/>
      <c r="J160" s="827" t="s">
        <v>264</v>
      </c>
      <c r="K160" s="827"/>
      <c r="L160" s="803">
        <v>43580</v>
      </c>
      <c r="M160" s="836"/>
      <c r="N160" s="112">
        <v>3330227513</v>
      </c>
      <c r="O160" s="109">
        <f>101.62/78.05</f>
        <v>1.3019859064702115</v>
      </c>
      <c r="P160" s="111" t="s">
        <v>441</v>
      </c>
      <c r="Q160" s="835">
        <f>G160/O160</f>
        <v>3330294075.7286949</v>
      </c>
      <c r="R160" s="835"/>
      <c r="S160" s="239" t="s">
        <v>1122</v>
      </c>
      <c r="T160" s="239"/>
      <c r="U160" s="239"/>
    </row>
    <row r="161" spans="1:21" ht="15" customHeight="1" x14ac:dyDescent="0.25">
      <c r="B161" s="243" t="s">
        <v>229</v>
      </c>
      <c r="C161" s="245"/>
      <c r="D161" s="1097" t="s">
        <v>1121</v>
      </c>
      <c r="E161" s="764"/>
      <c r="F161" s="79" t="s">
        <v>146</v>
      </c>
      <c r="G161" s="830">
        <v>3687610549</v>
      </c>
      <c r="H161" s="831"/>
      <c r="I161" s="832"/>
      <c r="J161" s="827" t="s">
        <v>265</v>
      </c>
      <c r="K161" s="827"/>
      <c r="L161" s="833">
        <v>43748</v>
      </c>
      <c r="M161" s="834"/>
      <c r="N161" s="128">
        <v>2787313610</v>
      </c>
      <c r="O161" s="109">
        <f>103.26/78.05</f>
        <v>1.322998078155029</v>
      </c>
      <c r="P161" s="111" t="s">
        <v>573</v>
      </c>
      <c r="Q161" s="835">
        <f>G161/O161</f>
        <v>2787313609.8145456</v>
      </c>
      <c r="R161" s="835"/>
      <c r="S161" s="239" t="s">
        <v>228</v>
      </c>
      <c r="T161" s="239"/>
      <c r="U161" s="239"/>
    </row>
    <row r="162" spans="1:21" ht="36.75" customHeight="1" x14ac:dyDescent="0.25">
      <c r="B162" s="243" t="s">
        <v>230</v>
      </c>
      <c r="C162" s="245"/>
      <c r="D162" s="1097" t="s">
        <v>1121</v>
      </c>
      <c r="E162" s="764"/>
      <c r="F162" s="79" t="s">
        <v>146</v>
      </c>
      <c r="G162" s="830">
        <v>3768676557</v>
      </c>
      <c r="H162" s="831"/>
      <c r="I162" s="832"/>
      <c r="J162" s="827" t="s">
        <v>266</v>
      </c>
      <c r="K162" s="827"/>
      <c r="L162" s="833">
        <v>43935</v>
      </c>
      <c r="M162" s="834"/>
      <c r="N162" s="48">
        <v>2787313610</v>
      </c>
      <c r="O162" s="109">
        <f>105.53/78.05</f>
        <v>1.35208199871877</v>
      </c>
      <c r="P162" s="111" t="s">
        <v>1123</v>
      </c>
      <c r="Q162" s="835">
        <f>G162/O162</f>
        <v>2787313610.0999718</v>
      </c>
      <c r="R162" s="835"/>
      <c r="S162" s="239" t="s">
        <v>228</v>
      </c>
      <c r="T162" s="239"/>
      <c r="U162" s="239"/>
    </row>
    <row r="163" spans="1:21" ht="36.75" customHeight="1" x14ac:dyDescent="0.2">
      <c r="B163" s="243" t="s">
        <v>231</v>
      </c>
      <c r="C163" s="245"/>
      <c r="D163" s="764"/>
      <c r="E163" s="764"/>
      <c r="F163" s="79" t="s">
        <v>146</v>
      </c>
      <c r="G163" s="239"/>
      <c r="H163" s="239"/>
      <c r="I163" s="239"/>
      <c r="J163" s="827" t="s">
        <v>267</v>
      </c>
      <c r="K163" s="827"/>
      <c r="L163" s="764"/>
      <c r="M163" s="764"/>
      <c r="N163" s="48">
        <v>1848766139</v>
      </c>
      <c r="O163" s="230"/>
      <c r="P163" s="49"/>
      <c r="Q163" s="828">
        <v>0</v>
      </c>
      <c r="R163" s="828"/>
      <c r="S163" s="239"/>
      <c r="T163" s="239"/>
      <c r="U163" s="239"/>
    </row>
    <row r="164" spans="1:21" ht="54.75" customHeight="1" x14ac:dyDescent="0.2">
      <c r="B164" s="243" t="s">
        <v>232</v>
      </c>
      <c r="C164" s="245"/>
      <c r="D164" s="764"/>
      <c r="E164" s="764"/>
      <c r="F164" s="79" t="s">
        <v>146</v>
      </c>
      <c r="G164" s="239"/>
      <c r="H164" s="239"/>
      <c r="I164" s="239"/>
      <c r="J164" s="827" t="s">
        <v>268</v>
      </c>
      <c r="K164" s="827"/>
      <c r="L164" s="764"/>
      <c r="M164" s="764"/>
      <c r="N164" s="48">
        <v>1848766139</v>
      </c>
      <c r="O164" s="230"/>
      <c r="P164" s="49"/>
      <c r="Q164" s="828">
        <v>0</v>
      </c>
      <c r="R164" s="828"/>
      <c r="S164" s="239"/>
      <c r="T164" s="239"/>
      <c r="U164" s="239"/>
    </row>
    <row r="165" spans="1:21" ht="81" customHeight="1" x14ac:dyDescent="0.2">
      <c r="A165" s="26"/>
      <c r="B165" s="243" t="s">
        <v>233</v>
      </c>
      <c r="C165" s="245"/>
      <c r="D165" s="764"/>
      <c r="E165" s="764"/>
      <c r="F165" s="79" t="s">
        <v>146</v>
      </c>
      <c r="G165" s="239"/>
      <c r="H165" s="239"/>
      <c r="I165" s="239"/>
      <c r="J165" s="827" t="s">
        <v>1124</v>
      </c>
      <c r="K165" s="827"/>
      <c r="L165" s="764"/>
      <c r="M165" s="764"/>
      <c r="N165" s="48">
        <v>2542964000</v>
      </c>
      <c r="O165" s="230"/>
      <c r="P165" s="49"/>
      <c r="Q165" s="829">
        <v>0</v>
      </c>
      <c r="R165" s="829"/>
      <c r="S165" s="239"/>
      <c r="T165" s="239"/>
      <c r="U165" s="239"/>
    </row>
    <row r="166" spans="1:21" ht="39.75" customHeight="1" x14ac:dyDescent="0.2">
      <c r="A166" s="26" t="s">
        <v>581</v>
      </c>
      <c r="B166" s="824" t="s">
        <v>269</v>
      </c>
      <c r="C166" s="825"/>
      <c r="D166" s="825"/>
      <c r="E166" s="825"/>
      <c r="F166" s="825"/>
      <c r="G166" s="825"/>
      <c r="H166" s="825"/>
      <c r="I166" s="825"/>
      <c r="J166" s="825"/>
      <c r="K166" s="825"/>
      <c r="L166" s="825"/>
      <c r="M166" s="825"/>
      <c r="N166" s="825"/>
      <c r="O166" s="825"/>
      <c r="P166" s="825"/>
      <c r="Q166" s="825"/>
      <c r="R166" s="825"/>
      <c r="S166" s="825"/>
      <c r="T166" s="825"/>
      <c r="U166" s="826"/>
    </row>
    <row r="167" spans="1:21" ht="53.25" customHeight="1" x14ac:dyDescent="0.2">
      <c r="B167" s="788" t="s">
        <v>133</v>
      </c>
      <c r="C167" s="788"/>
      <c r="D167" s="789" t="s">
        <v>134</v>
      </c>
      <c r="E167" s="789"/>
      <c r="F167" s="789" t="s">
        <v>135</v>
      </c>
      <c r="G167" s="790" t="s">
        <v>136</v>
      </c>
      <c r="H167" s="790"/>
      <c r="I167" s="790"/>
      <c r="J167" s="790"/>
      <c r="K167" s="790"/>
      <c r="L167" s="790"/>
      <c r="M167" s="790"/>
      <c r="N167" s="790" t="s">
        <v>137</v>
      </c>
      <c r="O167" s="790"/>
      <c r="P167" s="790"/>
      <c r="Q167" s="790"/>
      <c r="R167" s="790"/>
      <c r="S167" s="790" t="s">
        <v>99</v>
      </c>
      <c r="T167" s="790"/>
      <c r="U167" s="790"/>
    </row>
    <row r="168" spans="1:21" ht="58.5" customHeight="1" x14ac:dyDescent="0.2">
      <c r="B168" s="788"/>
      <c r="C168" s="788"/>
      <c r="D168" s="789"/>
      <c r="E168" s="789"/>
      <c r="F168" s="789"/>
      <c r="G168" s="770" t="s">
        <v>138</v>
      </c>
      <c r="H168" s="789"/>
      <c r="I168" s="789"/>
      <c r="J168" s="770" t="s">
        <v>139</v>
      </c>
      <c r="K168" s="770"/>
      <c r="L168" s="770" t="s">
        <v>1088</v>
      </c>
      <c r="M168" s="770"/>
      <c r="N168" s="220" t="s">
        <v>140</v>
      </c>
      <c r="O168" s="220" t="s">
        <v>141</v>
      </c>
      <c r="P168" s="220" t="s">
        <v>142</v>
      </c>
      <c r="Q168" s="770" t="s">
        <v>143</v>
      </c>
      <c r="R168" s="770"/>
      <c r="S168" s="790"/>
      <c r="T168" s="790"/>
      <c r="U168" s="790"/>
    </row>
    <row r="169" spans="1:21" ht="58.5" customHeight="1" x14ac:dyDescent="0.2">
      <c r="B169" s="239" t="s">
        <v>144</v>
      </c>
      <c r="C169" s="239"/>
      <c r="D169" s="792" t="s">
        <v>420</v>
      </c>
      <c r="E169" s="764"/>
      <c r="F169" s="79" t="s">
        <v>146</v>
      </c>
      <c r="G169" s="793">
        <v>384680737</v>
      </c>
      <c r="H169" s="793"/>
      <c r="I169" s="793"/>
      <c r="J169" s="771" t="s">
        <v>147</v>
      </c>
      <c r="K169" s="771"/>
      <c r="L169" s="771" t="s">
        <v>155</v>
      </c>
      <c r="M169" s="771"/>
      <c r="N169" s="229">
        <v>350000000</v>
      </c>
      <c r="O169" s="59">
        <f>123.78/111.82</f>
        <v>1.1069576104453587</v>
      </c>
      <c r="P169" s="113" t="s">
        <v>156</v>
      </c>
      <c r="Q169" s="795">
        <f t="shared" ref="Q169:Q177" si="11">+G169/O169</f>
        <v>347511714.42349327</v>
      </c>
      <c r="R169" s="795"/>
      <c r="S169" s="239" t="s">
        <v>228</v>
      </c>
      <c r="T169" s="239"/>
      <c r="U169" s="239"/>
    </row>
    <row r="170" spans="1:21" ht="63" customHeight="1" x14ac:dyDescent="0.2">
      <c r="B170" s="239" t="s">
        <v>144</v>
      </c>
      <c r="C170" s="239"/>
      <c r="D170" s="792" t="s">
        <v>420</v>
      </c>
      <c r="E170" s="764"/>
      <c r="F170" s="79" t="s">
        <v>146</v>
      </c>
      <c r="G170" s="793">
        <v>2807165</v>
      </c>
      <c r="H170" s="793"/>
      <c r="I170" s="793"/>
      <c r="J170" s="771" t="s">
        <v>147</v>
      </c>
      <c r="K170" s="771"/>
      <c r="L170" s="771" t="s">
        <v>248</v>
      </c>
      <c r="M170" s="771"/>
      <c r="N170" s="229">
        <v>350000000</v>
      </c>
      <c r="O170" s="109">
        <f>126.15/111.82</f>
        <v>1.1281523877660526</v>
      </c>
      <c r="P170" s="114" t="s">
        <v>168</v>
      </c>
      <c r="Q170" s="795">
        <f t="shared" si="11"/>
        <v>2488285.297661514</v>
      </c>
      <c r="R170" s="795"/>
      <c r="S170" s="239" t="s">
        <v>228</v>
      </c>
      <c r="T170" s="239"/>
      <c r="U170" s="239"/>
    </row>
    <row r="171" spans="1:21" ht="27" customHeight="1" x14ac:dyDescent="0.2">
      <c r="B171" s="239" t="s">
        <v>148</v>
      </c>
      <c r="C171" s="239"/>
      <c r="D171" s="792" t="s">
        <v>420</v>
      </c>
      <c r="E171" s="764"/>
      <c r="F171" s="79" t="s">
        <v>146</v>
      </c>
      <c r="G171" s="793">
        <v>394853336</v>
      </c>
      <c r="H171" s="793"/>
      <c r="I171" s="793"/>
      <c r="J171" s="771" t="s">
        <v>1125</v>
      </c>
      <c r="K171" s="771"/>
      <c r="L171" s="771" t="s">
        <v>270</v>
      </c>
      <c r="M171" s="771"/>
      <c r="N171" s="229">
        <v>350000000</v>
      </c>
      <c r="O171" s="109">
        <f>126.15/111.82</f>
        <v>1.1281523877660526</v>
      </c>
      <c r="P171" s="114" t="s">
        <v>171</v>
      </c>
      <c r="Q171" s="795">
        <f t="shared" si="11"/>
        <v>350000000.24986124</v>
      </c>
      <c r="R171" s="795"/>
      <c r="S171" s="239" t="s">
        <v>228</v>
      </c>
      <c r="T171" s="239"/>
      <c r="U171" s="239"/>
    </row>
    <row r="172" spans="1:21" ht="26.25" customHeight="1" x14ac:dyDescent="0.2">
      <c r="B172" s="239" t="s">
        <v>149</v>
      </c>
      <c r="C172" s="239"/>
      <c r="D172" s="792" t="s">
        <v>420</v>
      </c>
      <c r="E172" s="764"/>
      <c r="F172" s="79" t="s">
        <v>146</v>
      </c>
      <c r="G172" s="793">
        <v>417546056</v>
      </c>
      <c r="H172" s="793"/>
      <c r="I172" s="793"/>
      <c r="J172" s="771" t="s">
        <v>1125</v>
      </c>
      <c r="K172" s="771"/>
      <c r="L172" s="771" t="s">
        <v>271</v>
      </c>
      <c r="M172" s="771"/>
      <c r="N172" s="229">
        <v>350000000</v>
      </c>
      <c r="O172" s="109">
        <f>133.4/111.82</f>
        <v>1.1929887318905386</v>
      </c>
      <c r="P172" s="114" t="s">
        <v>271</v>
      </c>
      <c r="Q172" s="795">
        <f t="shared" si="11"/>
        <v>349999999.86446768</v>
      </c>
      <c r="R172" s="795"/>
      <c r="S172" s="239" t="s">
        <v>228</v>
      </c>
      <c r="T172" s="239"/>
      <c r="U172" s="239"/>
    </row>
    <row r="173" spans="1:21" ht="25.5" customHeight="1" x14ac:dyDescent="0.2">
      <c r="B173" s="239" t="s">
        <v>150</v>
      </c>
      <c r="C173" s="239"/>
      <c r="D173" s="792" t="s">
        <v>420</v>
      </c>
      <c r="E173" s="764"/>
      <c r="F173" s="79" t="s">
        <v>146</v>
      </c>
      <c r="G173" s="793">
        <v>434604722</v>
      </c>
      <c r="H173" s="793"/>
      <c r="I173" s="793"/>
      <c r="J173" s="771" t="s">
        <v>1125</v>
      </c>
      <c r="K173" s="771"/>
      <c r="L173" s="794">
        <v>43223</v>
      </c>
      <c r="M173" s="794"/>
      <c r="N173" s="229">
        <v>350000000</v>
      </c>
      <c r="O173" s="109">
        <f>141.05/111.82</f>
        <v>1.2614022536218925</v>
      </c>
      <c r="P173" s="114" t="s">
        <v>313</v>
      </c>
      <c r="Q173" s="795">
        <f t="shared" si="11"/>
        <v>344540943.02757883</v>
      </c>
      <c r="R173" s="795"/>
      <c r="S173" s="239" t="s">
        <v>228</v>
      </c>
      <c r="T173" s="239"/>
      <c r="U173" s="239"/>
    </row>
    <row r="174" spans="1:21" ht="15" customHeight="1" x14ac:dyDescent="0.2">
      <c r="B174" s="239" t="s">
        <v>368</v>
      </c>
      <c r="C174" s="239"/>
      <c r="D174" s="792" t="s">
        <v>420</v>
      </c>
      <c r="E174" s="764"/>
      <c r="F174" s="79" t="s">
        <v>146</v>
      </c>
      <c r="G174" s="793">
        <v>10047398</v>
      </c>
      <c r="H174" s="793"/>
      <c r="I174" s="793"/>
      <c r="J174" s="771" t="s">
        <v>1125</v>
      </c>
      <c r="K174" s="771"/>
      <c r="L174" s="794">
        <v>43263</v>
      </c>
      <c r="M174" s="794"/>
      <c r="N174" s="229">
        <v>350000000</v>
      </c>
      <c r="O174" s="109">
        <f>142.06/111.82</f>
        <v>1.2704346270792346</v>
      </c>
      <c r="P174" s="114" t="s">
        <v>313</v>
      </c>
      <c r="Q174" s="795">
        <f t="shared" si="11"/>
        <v>7908630.4685344212</v>
      </c>
      <c r="R174" s="795"/>
      <c r="S174" s="239" t="s">
        <v>1126</v>
      </c>
      <c r="T174" s="239"/>
      <c r="U174" s="239"/>
    </row>
    <row r="175" spans="1:21" ht="49.5" customHeight="1" x14ac:dyDescent="0.2">
      <c r="B175" s="239" t="s">
        <v>151</v>
      </c>
      <c r="C175" s="239"/>
      <c r="D175" s="792" t="s">
        <v>420</v>
      </c>
      <c r="E175" s="764"/>
      <c r="F175" s="79" t="s">
        <v>146</v>
      </c>
      <c r="G175" s="793">
        <v>446029333</v>
      </c>
      <c r="H175" s="793"/>
      <c r="I175" s="793"/>
      <c r="J175" s="771" t="s">
        <v>1125</v>
      </c>
      <c r="K175" s="771"/>
      <c r="L175" s="794">
        <v>43399</v>
      </c>
      <c r="M175" s="794"/>
      <c r="N175" s="229">
        <v>350000000</v>
      </c>
      <c r="O175" s="109">
        <f>142.5/111.82</f>
        <v>1.2743695224467895</v>
      </c>
      <c r="P175" s="114" t="s">
        <v>406</v>
      </c>
      <c r="Q175" s="795">
        <f t="shared" si="11"/>
        <v>350000000.11270177</v>
      </c>
      <c r="R175" s="795"/>
      <c r="S175" s="239" t="s">
        <v>228</v>
      </c>
      <c r="T175" s="239"/>
      <c r="U175" s="239"/>
    </row>
    <row r="176" spans="1:21" ht="150" customHeight="1" x14ac:dyDescent="0.2">
      <c r="B176" s="239" t="s">
        <v>152</v>
      </c>
      <c r="C176" s="239"/>
      <c r="D176" s="792" t="s">
        <v>420</v>
      </c>
      <c r="E176" s="764"/>
      <c r="F176" s="79" t="s">
        <v>146</v>
      </c>
      <c r="G176" s="793">
        <v>477093543</v>
      </c>
      <c r="H176" s="793"/>
      <c r="I176" s="793"/>
      <c r="J176" s="771" t="s">
        <v>1125</v>
      </c>
      <c r="K176" s="771"/>
      <c r="L176" s="794">
        <v>43445</v>
      </c>
      <c r="M176" s="794"/>
      <c r="N176" s="229">
        <v>350000000</v>
      </c>
      <c r="O176" s="109">
        <f>142.84/111.82</f>
        <v>1.2774101234126276</v>
      </c>
      <c r="P176" s="114" t="s">
        <v>419</v>
      </c>
      <c r="Q176" s="795">
        <f t="shared" si="11"/>
        <v>373485018.04998595</v>
      </c>
      <c r="R176" s="795"/>
      <c r="S176" s="239" t="s">
        <v>228</v>
      </c>
      <c r="T176" s="239"/>
      <c r="U176" s="239"/>
    </row>
    <row r="177" spans="1:21" ht="147.75" customHeight="1" x14ac:dyDescent="0.2">
      <c r="B177" s="239" t="s">
        <v>153</v>
      </c>
      <c r="C177" s="239"/>
      <c r="D177" s="792" t="s">
        <v>420</v>
      </c>
      <c r="E177" s="764"/>
      <c r="F177" s="79" t="s">
        <v>146</v>
      </c>
      <c r="G177" s="793">
        <v>463049327</v>
      </c>
      <c r="H177" s="793"/>
      <c r="I177" s="793"/>
      <c r="J177" s="771" t="s">
        <v>1125</v>
      </c>
      <c r="K177" s="771"/>
      <c r="L177" s="794" t="s">
        <v>569</v>
      </c>
      <c r="M177" s="794"/>
      <c r="N177" s="229">
        <v>350000000</v>
      </c>
      <c r="O177" s="109">
        <f>103.26/78.05</f>
        <v>1.322998078155029</v>
      </c>
      <c r="P177" s="114" t="s">
        <v>563</v>
      </c>
      <c r="Q177" s="795">
        <f t="shared" si="11"/>
        <v>349999999.73222929</v>
      </c>
      <c r="R177" s="795"/>
      <c r="S177" s="239" t="s">
        <v>570</v>
      </c>
      <c r="T177" s="239"/>
      <c r="U177" s="239"/>
    </row>
    <row r="178" spans="1:21" ht="39" customHeight="1" x14ac:dyDescent="0.2">
      <c r="B178" s="105"/>
      <c r="C178" s="232"/>
      <c r="D178" s="130"/>
      <c r="E178" s="130"/>
      <c r="F178" s="82"/>
      <c r="G178" s="83"/>
      <c r="H178" s="83"/>
      <c r="I178" s="83"/>
      <c r="J178" s="84"/>
      <c r="K178" s="84"/>
      <c r="L178" s="84"/>
      <c r="M178" s="84"/>
      <c r="N178" s="83"/>
      <c r="O178" s="85"/>
      <c r="P178" s="86"/>
      <c r="Q178" s="231"/>
      <c r="R178" s="231"/>
      <c r="S178" s="232"/>
      <c r="T178" s="232"/>
      <c r="U178" s="232"/>
    </row>
    <row r="179" spans="1:21" ht="36" customHeight="1" x14ac:dyDescent="0.2">
      <c r="A179" s="1" t="s">
        <v>421</v>
      </c>
      <c r="B179" s="419" t="s">
        <v>272</v>
      </c>
      <c r="C179" s="419"/>
      <c r="D179" s="419"/>
      <c r="E179" s="419"/>
      <c r="F179" s="419"/>
      <c r="G179" s="419"/>
      <c r="H179" s="419"/>
      <c r="I179" s="419"/>
      <c r="J179" s="419"/>
      <c r="K179" s="419"/>
      <c r="L179" s="419"/>
      <c r="M179" s="419"/>
      <c r="N179" s="419"/>
      <c r="O179" s="419"/>
      <c r="P179" s="419"/>
      <c r="Q179" s="419"/>
      <c r="R179" s="419"/>
      <c r="S179" s="419"/>
      <c r="T179" s="419"/>
      <c r="U179" s="419"/>
    </row>
    <row r="180" spans="1:21" ht="52.5" customHeight="1" x14ac:dyDescent="0.2">
      <c r="B180" s="788" t="s">
        <v>133</v>
      </c>
      <c r="C180" s="788"/>
      <c r="D180" s="789" t="s">
        <v>134</v>
      </c>
      <c r="E180" s="789"/>
      <c r="F180" s="789" t="s">
        <v>135</v>
      </c>
      <c r="G180" s="790" t="s">
        <v>136</v>
      </c>
      <c r="H180" s="790"/>
      <c r="I180" s="790"/>
      <c r="J180" s="790"/>
      <c r="K180" s="790"/>
      <c r="L180" s="790"/>
      <c r="M180" s="790"/>
      <c r="N180" s="790" t="s">
        <v>137</v>
      </c>
      <c r="O180" s="790"/>
      <c r="P180" s="790"/>
      <c r="Q180" s="790"/>
      <c r="R180" s="790"/>
      <c r="S180" s="790" t="s">
        <v>99</v>
      </c>
      <c r="T180" s="790"/>
      <c r="U180" s="790"/>
    </row>
    <row r="181" spans="1:21" ht="27.75" customHeight="1" x14ac:dyDescent="0.2">
      <c r="B181" s="788"/>
      <c r="C181" s="788"/>
      <c r="D181" s="789"/>
      <c r="E181" s="789"/>
      <c r="F181" s="789"/>
      <c r="G181" s="770" t="s">
        <v>138</v>
      </c>
      <c r="H181" s="789"/>
      <c r="I181" s="789"/>
      <c r="J181" s="770" t="s">
        <v>139</v>
      </c>
      <c r="K181" s="770"/>
      <c r="L181" s="770" t="s">
        <v>1088</v>
      </c>
      <c r="M181" s="770"/>
      <c r="N181" s="220" t="s">
        <v>140</v>
      </c>
      <c r="O181" s="220" t="s">
        <v>141</v>
      </c>
      <c r="P181" s="220" t="s">
        <v>142</v>
      </c>
      <c r="Q181" s="770" t="s">
        <v>143</v>
      </c>
      <c r="R181" s="770"/>
      <c r="S181" s="790"/>
      <c r="T181" s="790"/>
      <c r="U181" s="790"/>
    </row>
    <row r="182" spans="1:21" ht="22.5" customHeight="1" x14ac:dyDescent="0.25">
      <c r="B182" s="239" t="s">
        <v>144</v>
      </c>
      <c r="C182" s="239"/>
      <c r="D182" s="792" t="s">
        <v>421</v>
      </c>
      <c r="E182" s="764"/>
      <c r="F182" s="79" t="s">
        <v>146</v>
      </c>
      <c r="G182" s="776">
        <v>310301163.36000001</v>
      </c>
      <c r="H182" s="776"/>
      <c r="I182" s="776"/>
      <c r="J182" s="771" t="s">
        <v>1127</v>
      </c>
      <c r="K182" s="771"/>
      <c r="L182" s="819" t="s">
        <v>155</v>
      </c>
      <c r="M182" s="773"/>
      <c r="N182" s="229">
        <v>252000000</v>
      </c>
      <c r="O182" s="59">
        <f>123.78/111.82</f>
        <v>1.1069576104453587</v>
      </c>
      <c r="P182" s="113" t="s">
        <v>156</v>
      </c>
      <c r="Q182" s="795">
        <f>+G182/O182</f>
        <v>280318921.367872</v>
      </c>
      <c r="R182" s="795"/>
      <c r="S182" s="239" t="s">
        <v>228</v>
      </c>
      <c r="T182" s="239"/>
      <c r="U182" s="239"/>
    </row>
    <row r="183" spans="1:21" ht="18.75" customHeight="1" x14ac:dyDescent="0.25">
      <c r="B183" s="239" t="s">
        <v>148</v>
      </c>
      <c r="C183" s="239"/>
      <c r="D183" s="792" t="s">
        <v>421</v>
      </c>
      <c r="E183" s="764"/>
      <c r="F183" s="79" t="s">
        <v>146</v>
      </c>
      <c r="G183" s="776">
        <v>67589211</v>
      </c>
      <c r="H183" s="776">
        <v>69485724</v>
      </c>
      <c r="I183" s="776">
        <v>69485724</v>
      </c>
      <c r="J183" s="771" t="s">
        <v>273</v>
      </c>
      <c r="K183" s="771"/>
      <c r="L183" s="819" t="s">
        <v>274</v>
      </c>
      <c r="M183" s="773"/>
      <c r="N183" s="229">
        <v>60000000</v>
      </c>
      <c r="O183" s="109">
        <f>126.15/111.82</f>
        <v>1.1281523877660526</v>
      </c>
      <c r="P183" s="114" t="s">
        <v>168</v>
      </c>
      <c r="Q183" s="795">
        <f t="shared" ref="Q183:Q196" si="12">+G183/O183</f>
        <v>59911419.532461353</v>
      </c>
      <c r="R183" s="795"/>
      <c r="S183" s="239" t="s">
        <v>228</v>
      </c>
      <c r="T183" s="239"/>
      <c r="U183" s="239"/>
    </row>
    <row r="184" spans="1:21" ht="18.75" customHeight="1" x14ac:dyDescent="0.25">
      <c r="B184" s="239" t="s">
        <v>149</v>
      </c>
      <c r="C184" s="239"/>
      <c r="D184" s="792" t="s">
        <v>421</v>
      </c>
      <c r="E184" s="764"/>
      <c r="F184" s="79" t="s">
        <v>146</v>
      </c>
      <c r="G184" s="776">
        <v>1896513</v>
      </c>
      <c r="H184" s="776">
        <v>69485724</v>
      </c>
      <c r="I184" s="776">
        <v>69485724</v>
      </c>
      <c r="J184" s="771" t="s">
        <v>273</v>
      </c>
      <c r="K184" s="771"/>
      <c r="L184" s="819" t="s">
        <v>270</v>
      </c>
      <c r="M184" s="773"/>
      <c r="N184" s="229">
        <v>60000000</v>
      </c>
      <c r="O184" s="109">
        <f>126.15/111.82</f>
        <v>1.1281523877660526</v>
      </c>
      <c r="P184" s="114" t="s">
        <v>168</v>
      </c>
      <c r="Q184" s="795">
        <f t="shared" si="12"/>
        <v>1681078.7448275862</v>
      </c>
      <c r="R184" s="795"/>
      <c r="S184" s="239" t="s">
        <v>228</v>
      </c>
      <c r="T184" s="239"/>
      <c r="U184" s="239"/>
    </row>
    <row r="185" spans="1:21" ht="15.75" customHeight="1" x14ac:dyDescent="0.25">
      <c r="B185" s="239" t="s">
        <v>150</v>
      </c>
      <c r="C185" s="239"/>
      <c r="D185" s="792" t="s">
        <v>421</v>
      </c>
      <c r="E185" s="764"/>
      <c r="F185" s="79" t="s">
        <v>146</v>
      </c>
      <c r="G185" s="776">
        <v>71162374</v>
      </c>
      <c r="H185" s="776">
        <v>71162374</v>
      </c>
      <c r="I185" s="776">
        <v>71162374</v>
      </c>
      <c r="J185" s="771"/>
      <c r="K185" s="771"/>
      <c r="L185" s="819" t="s">
        <v>275</v>
      </c>
      <c r="M185" s="773"/>
      <c r="N185" s="229">
        <v>60000000</v>
      </c>
      <c r="O185" s="109">
        <f>132.58/111.82</f>
        <v>1.1856555177964587</v>
      </c>
      <c r="P185" s="114" t="s">
        <v>191</v>
      </c>
      <c r="Q185" s="795">
        <f t="shared" si="12"/>
        <v>60019434.761502482</v>
      </c>
      <c r="R185" s="795"/>
      <c r="S185" s="239" t="s">
        <v>228</v>
      </c>
      <c r="T185" s="239"/>
      <c r="U185" s="239"/>
    </row>
    <row r="186" spans="1:21" ht="15.75" customHeight="1" x14ac:dyDescent="0.25">
      <c r="B186" s="239" t="s">
        <v>151</v>
      </c>
      <c r="C186" s="239"/>
      <c r="D186" s="792" t="s">
        <v>421</v>
      </c>
      <c r="E186" s="764"/>
      <c r="F186" s="79" t="s">
        <v>146</v>
      </c>
      <c r="G186" s="776">
        <v>71579324</v>
      </c>
      <c r="H186" s="776">
        <v>71579324</v>
      </c>
      <c r="I186" s="776">
        <v>71579324</v>
      </c>
      <c r="J186" s="771" t="s">
        <v>276</v>
      </c>
      <c r="K186" s="771"/>
      <c r="L186" s="819" t="s">
        <v>277</v>
      </c>
      <c r="M186" s="773"/>
      <c r="N186" s="229">
        <v>60000000</v>
      </c>
      <c r="O186" s="109">
        <f>133.4/111.82</f>
        <v>1.1929887318905386</v>
      </c>
      <c r="P186" s="114" t="s">
        <v>204</v>
      </c>
      <c r="Q186" s="795">
        <f t="shared" si="12"/>
        <v>60000000.072563708</v>
      </c>
      <c r="R186" s="795"/>
      <c r="S186" s="239" t="s">
        <v>228</v>
      </c>
      <c r="T186" s="239"/>
      <c r="U186" s="239"/>
    </row>
    <row r="187" spans="1:21" ht="15.75" customHeight="1" x14ac:dyDescent="0.25">
      <c r="B187" s="239" t="s">
        <v>152</v>
      </c>
      <c r="C187" s="239"/>
      <c r="D187" s="792" t="s">
        <v>421</v>
      </c>
      <c r="E187" s="764"/>
      <c r="F187" s="79" t="s">
        <v>146</v>
      </c>
      <c r="G187" s="776">
        <v>300633160</v>
      </c>
      <c r="H187" s="776">
        <v>71579324</v>
      </c>
      <c r="I187" s="776">
        <v>71579324</v>
      </c>
      <c r="J187" s="771" t="s">
        <v>278</v>
      </c>
      <c r="K187" s="771"/>
      <c r="L187" s="819" t="s">
        <v>277</v>
      </c>
      <c r="M187" s="773"/>
      <c r="N187" s="229">
        <v>252000000</v>
      </c>
      <c r="O187" s="109">
        <f>133.4/111.82</f>
        <v>1.1929887318905386</v>
      </c>
      <c r="P187" s="114" t="s">
        <v>204</v>
      </c>
      <c r="Q187" s="795">
        <f t="shared" si="12"/>
        <v>251999999.63418287</v>
      </c>
      <c r="R187" s="795"/>
      <c r="S187" s="239" t="s">
        <v>228</v>
      </c>
      <c r="T187" s="239"/>
      <c r="U187" s="239"/>
    </row>
    <row r="188" spans="1:21" ht="15.75" customHeight="1" x14ac:dyDescent="0.25">
      <c r="B188" s="239" t="s">
        <v>153</v>
      </c>
      <c r="C188" s="239"/>
      <c r="D188" s="792" t="s">
        <v>421</v>
      </c>
      <c r="E188" s="764"/>
      <c r="F188" s="79" t="s">
        <v>146</v>
      </c>
      <c r="G188" s="776">
        <v>73891969</v>
      </c>
      <c r="H188" s="776">
        <v>71579324</v>
      </c>
      <c r="I188" s="776">
        <v>71579324</v>
      </c>
      <c r="J188" s="771" t="s">
        <v>279</v>
      </c>
      <c r="K188" s="771"/>
      <c r="L188" s="819" t="s">
        <v>280</v>
      </c>
      <c r="M188" s="773"/>
      <c r="N188" s="229">
        <v>60000000</v>
      </c>
      <c r="O188" s="109">
        <f>137.71/111.82</f>
        <v>1.2315328206045431</v>
      </c>
      <c r="P188" s="114" t="s">
        <v>281</v>
      </c>
      <c r="Q188" s="795">
        <f t="shared" si="12"/>
        <v>59999999.808147557</v>
      </c>
      <c r="R188" s="795"/>
      <c r="S188" s="239" t="s">
        <v>228</v>
      </c>
      <c r="T188" s="239"/>
      <c r="U188" s="239"/>
    </row>
    <row r="189" spans="1:21" ht="15.75" customHeight="1" x14ac:dyDescent="0.25">
      <c r="B189" s="239" t="s">
        <v>154</v>
      </c>
      <c r="C189" s="239"/>
      <c r="D189" s="792" t="s">
        <v>421</v>
      </c>
      <c r="E189" s="764"/>
      <c r="F189" s="79" t="s">
        <v>146</v>
      </c>
      <c r="G189" s="776">
        <v>74503666</v>
      </c>
      <c r="H189" s="776">
        <v>71579324</v>
      </c>
      <c r="I189" s="776">
        <v>71579324</v>
      </c>
      <c r="J189" s="771" t="s">
        <v>282</v>
      </c>
      <c r="K189" s="771"/>
      <c r="L189" s="819" t="s">
        <v>283</v>
      </c>
      <c r="M189" s="773"/>
      <c r="N189" s="229">
        <v>60000000</v>
      </c>
      <c r="O189" s="109">
        <f>138.85/111.82</f>
        <v>1.2417277767841173</v>
      </c>
      <c r="P189" s="114" t="s">
        <v>284</v>
      </c>
      <c r="Q189" s="795">
        <f t="shared" si="12"/>
        <v>59999999.511127122</v>
      </c>
      <c r="R189" s="795"/>
      <c r="S189" s="239" t="s">
        <v>1128</v>
      </c>
      <c r="T189" s="239"/>
      <c r="U189" s="239"/>
    </row>
    <row r="190" spans="1:21" ht="15.75" x14ac:dyDescent="0.25">
      <c r="B190" s="239" t="s">
        <v>229</v>
      </c>
      <c r="C190" s="239"/>
      <c r="D190" s="792" t="s">
        <v>421</v>
      </c>
      <c r="E190" s="764"/>
      <c r="F190" s="79" t="s">
        <v>146</v>
      </c>
      <c r="G190" s="776">
        <f>387419066-74503667</f>
        <v>312915399</v>
      </c>
      <c r="H190" s="776">
        <v>71579324</v>
      </c>
      <c r="I190" s="776">
        <v>71579324</v>
      </c>
      <c r="J190" s="771" t="s">
        <v>285</v>
      </c>
      <c r="K190" s="771"/>
      <c r="L190" s="819" t="s">
        <v>283</v>
      </c>
      <c r="M190" s="773"/>
      <c r="N190" s="229">
        <v>252000000</v>
      </c>
      <c r="O190" s="109">
        <f>138.85/111.82</f>
        <v>1.2417277767841173</v>
      </c>
      <c r="P190" s="114" t="s">
        <v>284</v>
      </c>
      <c r="Q190" s="795">
        <f t="shared" si="12"/>
        <v>251999999.39632699</v>
      </c>
      <c r="R190" s="795"/>
      <c r="S190" s="239" t="s">
        <v>286</v>
      </c>
      <c r="T190" s="239"/>
      <c r="U190" s="239"/>
    </row>
    <row r="191" spans="1:21" ht="15.75" x14ac:dyDescent="0.25">
      <c r="B191" s="239" t="s">
        <v>230</v>
      </c>
      <c r="C191" s="239"/>
      <c r="D191" s="792" t="s">
        <v>421</v>
      </c>
      <c r="E191" s="764"/>
      <c r="F191" s="79" t="s">
        <v>146</v>
      </c>
      <c r="G191" s="802">
        <v>76344124.489999995</v>
      </c>
      <c r="H191" s="776">
        <v>71579324</v>
      </c>
      <c r="I191" s="776">
        <v>71579324</v>
      </c>
      <c r="J191" s="771" t="s">
        <v>385</v>
      </c>
      <c r="K191" s="771"/>
      <c r="L191" s="803">
        <v>43305</v>
      </c>
      <c r="M191" s="773"/>
      <c r="N191" s="229">
        <v>60000000</v>
      </c>
      <c r="O191" s="109">
        <f>142.28/111.82</f>
        <v>1.272402074763012</v>
      </c>
      <c r="P191" s="114" t="s">
        <v>386</v>
      </c>
      <c r="Q191" s="795">
        <f t="shared" si="12"/>
        <v>60000000.003315993</v>
      </c>
      <c r="R191" s="795"/>
      <c r="S191" s="239" t="s">
        <v>1128</v>
      </c>
      <c r="T191" s="239"/>
      <c r="U191" s="239"/>
    </row>
    <row r="192" spans="1:21" ht="15" customHeight="1" x14ac:dyDescent="0.25">
      <c r="B192" s="239" t="s">
        <v>231</v>
      </c>
      <c r="C192" s="239"/>
      <c r="D192" s="792" t="s">
        <v>421</v>
      </c>
      <c r="E192" s="764"/>
      <c r="F192" s="79" t="s">
        <v>146</v>
      </c>
      <c r="G192" s="802">
        <v>398551959</v>
      </c>
      <c r="H192" s="776">
        <v>71579324</v>
      </c>
      <c r="I192" s="776">
        <v>71579324</v>
      </c>
      <c r="J192" s="771" t="s">
        <v>1129</v>
      </c>
      <c r="K192" s="771"/>
      <c r="L192" s="803">
        <v>43445</v>
      </c>
      <c r="M192" s="773"/>
      <c r="N192" s="229">
        <f>60000000+252000000</f>
        <v>312000000</v>
      </c>
      <c r="O192" s="109">
        <f>142.84/111.82</f>
        <v>1.2774101234126276</v>
      </c>
      <c r="P192" s="114" t="s">
        <v>422</v>
      </c>
      <c r="Q192" s="795">
        <f t="shared" si="12"/>
        <v>312000000.38770646</v>
      </c>
      <c r="R192" s="795"/>
      <c r="S192" s="239" t="s">
        <v>228</v>
      </c>
      <c r="T192" s="239"/>
      <c r="U192" s="239"/>
    </row>
    <row r="193" spans="1:26" ht="15" customHeight="1" x14ac:dyDescent="0.25">
      <c r="B193" s="239" t="s">
        <v>232</v>
      </c>
      <c r="C193" s="239"/>
      <c r="D193" s="792" t="s">
        <v>421</v>
      </c>
      <c r="E193" s="764"/>
      <c r="F193" s="79" t="s">
        <v>146</v>
      </c>
      <c r="G193" s="802">
        <v>79133889</v>
      </c>
      <c r="H193" s="776">
        <v>71579324</v>
      </c>
      <c r="I193" s="776">
        <v>71579324</v>
      </c>
      <c r="J193" s="771" t="s">
        <v>1130</v>
      </c>
      <c r="K193" s="771"/>
      <c r="L193" s="803">
        <v>43686</v>
      </c>
      <c r="M193" s="773"/>
      <c r="N193" s="229">
        <v>60000000</v>
      </c>
      <c r="O193" s="109">
        <f>102.71/78.05</f>
        <v>1.3159513132607303</v>
      </c>
      <c r="P193" s="114" t="s">
        <v>518</v>
      </c>
      <c r="Q193" s="795">
        <f t="shared" si="12"/>
        <v>60134359.2293837</v>
      </c>
      <c r="R193" s="795"/>
      <c r="S193" s="239" t="s">
        <v>1128</v>
      </c>
      <c r="T193" s="239"/>
      <c r="U193" s="239"/>
    </row>
    <row r="194" spans="1:26" ht="15" customHeight="1" x14ac:dyDescent="0.25">
      <c r="B194" s="239" t="s">
        <v>233</v>
      </c>
      <c r="C194" s="239"/>
      <c r="D194" s="792" t="s">
        <v>421</v>
      </c>
      <c r="E194" s="764"/>
      <c r="F194" s="79" t="s">
        <v>146</v>
      </c>
      <c r="G194" s="802">
        <v>333395516</v>
      </c>
      <c r="H194" s="776">
        <v>71579324</v>
      </c>
      <c r="I194" s="776">
        <v>71579324</v>
      </c>
      <c r="J194" s="771" t="s">
        <v>571</v>
      </c>
      <c r="K194" s="771"/>
      <c r="L194" s="803">
        <v>43748</v>
      </c>
      <c r="M194" s="773"/>
      <c r="N194" s="229">
        <v>252000000</v>
      </c>
      <c r="O194" s="109">
        <f>103.26/78.05</f>
        <v>1.322998078155029</v>
      </c>
      <c r="P194" s="114" t="s">
        <v>563</v>
      </c>
      <c r="Q194" s="795">
        <f t="shared" si="12"/>
        <v>252000000.23048612</v>
      </c>
      <c r="R194" s="795"/>
      <c r="S194" s="239" t="s">
        <v>1131</v>
      </c>
      <c r="T194" s="239"/>
      <c r="U194" s="239"/>
    </row>
    <row r="195" spans="1:26" ht="15.75" customHeight="1" x14ac:dyDescent="0.25">
      <c r="B195" s="1098" t="s">
        <v>234</v>
      </c>
      <c r="C195" s="1098"/>
      <c r="D195" s="1099" t="s">
        <v>421</v>
      </c>
      <c r="E195" s="1100"/>
      <c r="F195" s="1101" t="s">
        <v>146</v>
      </c>
      <c r="G195" s="802">
        <v>79795004</v>
      </c>
      <c r="H195" s="776"/>
      <c r="I195" s="1102"/>
      <c r="J195" s="771" t="s">
        <v>1132</v>
      </c>
      <c r="K195" s="771"/>
      <c r="L195" s="1103">
        <v>43844</v>
      </c>
      <c r="M195" s="1104"/>
      <c r="N195" s="1105">
        <v>60000000</v>
      </c>
      <c r="O195" s="1106">
        <f>103.8/78.05</f>
        <v>1.3299167200512492</v>
      </c>
      <c r="P195" s="1107" t="s">
        <v>576</v>
      </c>
      <c r="Q195" s="1108">
        <f t="shared" si="12"/>
        <v>60000000.599229291</v>
      </c>
      <c r="R195" s="1108"/>
      <c r="S195" s="1098" t="s">
        <v>1128</v>
      </c>
      <c r="T195" s="1098"/>
      <c r="U195" s="1098"/>
    </row>
    <row r="196" spans="1:26" ht="15.75" customHeight="1" x14ac:dyDescent="0.25">
      <c r="B196" s="239" t="s">
        <v>236</v>
      </c>
      <c r="C196" s="239"/>
      <c r="D196" s="792" t="s">
        <v>421</v>
      </c>
      <c r="E196" s="764"/>
      <c r="F196" s="79" t="s">
        <v>146</v>
      </c>
      <c r="G196" s="234">
        <v>80694426.650000006</v>
      </c>
      <c r="H196" s="233"/>
      <c r="I196" s="233"/>
      <c r="J196" s="771" t="s">
        <v>1133</v>
      </c>
      <c r="K196" s="771"/>
      <c r="L196" s="803">
        <v>44026</v>
      </c>
      <c r="M196" s="773"/>
      <c r="N196" s="229">
        <v>60000000</v>
      </c>
      <c r="O196" s="109">
        <f>104.97/78.05</f>
        <v>1.3449071108263935</v>
      </c>
      <c r="P196" s="114" t="s">
        <v>1120</v>
      </c>
      <c r="Q196" s="795">
        <f t="shared" si="12"/>
        <v>60000000.000309609</v>
      </c>
      <c r="R196" s="795"/>
      <c r="S196" s="239" t="s">
        <v>228</v>
      </c>
      <c r="T196" s="239"/>
      <c r="U196" s="239"/>
    </row>
    <row r="197" spans="1:26" ht="15" customHeight="1" x14ac:dyDescent="0.2"/>
    <row r="198" spans="1:26" ht="15" customHeight="1" x14ac:dyDescent="0.2"/>
    <row r="199" spans="1:26" ht="15" customHeight="1" x14ac:dyDescent="0.2">
      <c r="A199" s="1" t="s">
        <v>582</v>
      </c>
      <c r="B199" s="824" t="s">
        <v>287</v>
      </c>
      <c r="C199" s="825"/>
      <c r="D199" s="825"/>
      <c r="E199" s="825"/>
      <c r="F199" s="825"/>
      <c r="G199" s="825"/>
      <c r="H199" s="825"/>
      <c r="I199" s="825"/>
      <c r="J199" s="825"/>
      <c r="K199" s="825"/>
      <c r="L199" s="825"/>
      <c r="M199" s="825"/>
      <c r="N199" s="825"/>
      <c r="O199" s="825"/>
      <c r="P199" s="825"/>
      <c r="Q199" s="825"/>
      <c r="R199" s="825"/>
      <c r="S199" s="825"/>
      <c r="T199" s="825"/>
      <c r="U199" s="826"/>
      <c r="V199" s="822"/>
      <c r="W199" s="822"/>
      <c r="X199" s="823"/>
      <c r="Y199" s="823"/>
      <c r="Z199" s="823"/>
    </row>
    <row r="200" spans="1:26" ht="15" customHeight="1" x14ac:dyDescent="0.2">
      <c r="B200" s="788" t="s">
        <v>133</v>
      </c>
      <c r="C200" s="788"/>
      <c r="D200" s="789" t="s">
        <v>134</v>
      </c>
      <c r="E200" s="789"/>
      <c r="F200" s="789" t="s">
        <v>135</v>
      </c>
      <c r="G200" s="790" t="s">
        <v>136</v>
      </c>
      <c r="H200" s="790"/>
      <c r="I200" s="790"/>
      <c r="J200" s="790"/>
      <c r="K200" s="790"/>
      <c r="L200" s="790"/>
      <c r="M200" s="790"/>
      <c r="N200" s="790" t="s">
        <v>137</v>
      </c>
      <c r="O200" s="790"/>
      <c r="P200" s="790"/>
      <c r="Q200" s="790"/>
      <c r="R200" s="790"/>
      <c r="S200" s="790" t="s">
        <v>99</v>
      </c>
      <c r="T200" s="790"/>
      <c r="U200" s="790"/>
    </row>
    <row r="201" spans="1:26" ht="15" customHeight="1" x14ac:dyDescent="0.2">
      <c r="B201" s="788"/>
      <c r="C201" s="788"/>
      <c r="D201" s="789"/>
      <c r="E201" s="789"/>
      <c r="F201" s="789"/>
      <c r="G201" s="770" t="s">
        <v>138</v>
      </c>
      <c r="H201" s="789"/>
      <c r="I201" s="789"/>
      <c r="J201" s="770" t="s">
        <v>139</v>
      </c>
      <c r="K201" s="770"/>
      <c r="L201" s="770" t="s">
        <v>1088</v>
      </c>
      <c r="M201" s="770"/>
      <c r="N201" s="220" t="s">
        <v>140</v>
      </c>
      <c r="O201" s="220" t="s">
        <v>141</v>
      </c>
      <c r="P201" s="220" t="s">
        <v>142</v>
      </c>
      <c r="Q201" s="770" t="s">
        <v>143</v>
      </c>
      <c r="R201" s="770"/>
      <c r="S201" s="790"/>
      <c r="T201" s="790"/>
      <c r="U201" s="790"/>
    </row>
    <row r="202" spans="1:26" ht="15" customHeight="1" x14ac:dyDescent="0.25">
      <c r="B202" s="243" t="s">
        <v>144</v>
      </c>
      <c r="C202" s="245"/>
      <c r="D202" s="1097" t="s">
        <v>52</v>
      </c>
      <c r="E202" s="764"/>
      <c r="F202" s="79" t="s">
        <v>146</v>
      </c>
      <c r="G202" s="1109">
        <v>1137653386</v>
      </c>
      <c r="H202" s="1109"/>
      <c r="I202" s="1109"/>
      <c r="J202" s="771" t="s">
        <v>288</v>
      </c>
      <c r="K202" s="771"/>
      <c r="L202" s="819" t="s">
        <v>289</v>
      </c>
      <c r="M202" s="773"/>
      <c r="N202" s="112">
        <v>923770253.59000003</v>
      </c>
      <c r="O202" s="59">
        <f>137.71/111.82</f>
        <v>1.2315328206045431</v>
      </c>
      <c r="P202" s="110" t="s">
        <v>235</v>
      </c>
      <c r="Q202" s="774">
        <f t="shared" ref="Q202:Q239" si="13">+G202/O202</f>
        <v>923770253.59465539</v>
      </c>
      <c r="R202" s="775"/>
      <c r="S202" s="239" t="s">
        <v>228</v>
      </c>
      <c r="T202" s="239"/>
      <c r="U202" s="239"/>
    </row>
    <row r="203" spans="1:26" ht="15" customHeight="1" x14ac:dyDescent="0.25">
      <c r="B203" s="243" t="s">
        <v>148</v>
      </c>
      <c r="C203" s="245"/>
      <c r="D203" s="764" t="s">
        <v>52</v>
      </c>
      <c r="E203" s="764"/>
      <c r="F203" s="79" t="s">
        <v>146</v>
      </c>
      <c r="G203" s="1109">
        <v>1138975183</v>
      </c>
      <c r="H203" s="1109"/>
      <c r="I203" s="1109"/>
      <c r="J203" s="771" t="s">
        <v>290</v>
      </c>
      <c r="K203" s="771"/>
      <c r="L203" s="819" t="s">
        <v>291</v>
      </c>
      <c r="M203" s="773"/>
      <c r="N203" s="112">
        <v>923770253.59000003</v>
      </c>
      <c r="O203" s="59">
        <f>137.87/111.82</f>
        <v>1.2329636916472904</v>
      </c>
      <c r="P203" s="110" t="s">
        <v>237</v>
      </c>
      <c r="Q203" s="774">
        <f t="shared" si="13"/>
        <v>923770254.31972146</v>
      </c>
      <c r="R203" s="775"/>
      <c r="S203" s="239" t="s">
        <v>228</v>
      </c>
      <c r="T203" s="239"/>
      <c r="U203" s="239"/>
    </row>
    <row r="204" spans="1:26" ht="15" customHeight="1" x14ac:dyDescent="0.25">
      <c r="B204" s="243" t="s">
        <v>149</v>
      </c>
      <c r="C204" s="245"/>
      <c r="D204" s="764" t="s">
        <v>52</v>
      </c>
      <c r="E204" s="764"/>
      <c r="F204" s="79" t="s">
        <v>146</v>
      </c>
      <c r="G204" s="1109">
        <v>1139966530</v>
      </c>
      <c r="H204" s="1109"/>
      <c r="I204" s="1109"/>
      <c r="J204" s="771" t="s">
        <v>292</v>
      </c>
      <c r="K204" s="771"/>
      <c r="L204" s="819" t="s">
        <v>293</v>
      </c>
      <c r="M204" s="773"/>
      <c r="N204" s="112">
        <v>923770253.59000003</v>
      </c>
      <c r="O204" s="59">
        <f>137.99/111.82</f>
        <v>1.2340368449293508</v>
      </c>
      <c r="P204" s="110" t="s">
        <v>294</v>
      </c>
      <c r="Q204" s="774">
        <f t="shared" si="13"/>
        <v>923770254.25465608</v>
      </c>
      <c r="R204" s="775"/>
      <c r="S204" s="239" t="s">
        <v>228</v>
      </c>
      <c r="T204" s="239"/>
      <c r="U204" s="239"/>
    </row>
    <row r="205" spans="1:26" ht="15" customHeight="1" x14ac:dyDescent="0.25">
      <c r="B205" s="243" t="s">
        <v>150</v>
      </c>
      <c r="C205" s="245"/>
      <c r="D205" s="764" t="s">
        <v>52</v>
      </c>
      <c r="E205" s="764"/>
      <c r="F205" s="79" t="s">
        <v>146</v>
      </c>
      <c r="G205" s="1109">
        <v>1140462203</v>
      </c>
      <c r="H205" s="1109"/>
      <c r="I205" s="1109"/>
      <c r="J205" s="771" t="s">
        <v>295</v>
      </c>
      <c r="K205" s="771"/>
      <c r="L205" s="819" t="s">
        <v>259</v>
      </c>
      <c r="M205" s="773"/>
      <c r="N205" s="112">
        <v>923770253.59000003</v>
      </c>
      <c r="O205" s="59">
        <f>138.05/111.82</f>
        <v>1.2345734215703812</v>
      </c>
      <c r="P205" s="110" t="s">
        <v>296</v>
      </c>
      <c r="Q205" s="774">
        <f t="shared" si="13"/>
        <v>923770253.81716752</v>
      </c>
      <c r="R205" s="775"/>
      <c r="S205" s="239" t="s">
        <v>228</v>
      </c>
      <c r="T205" s="239"/>
      <c r="U205" s="239"/>
    </row>
    <row r="206" spans="1:26" ht="15" customHeight="1" x14ac:dyDescent="0.25">
      <c r="B206" s="243" t="s">
        <v>151</v>
      </c>
      <c r="C206" s="245"/>
      <c r="D206" s="764" t="s">
        <v>52</v>
      </c>
      <c r="E206" s="764"/>
      <c r="F206" s="79" t="s">
        <v>146</v>
      </c>
      <c r="G206" s="1109">
        <v>1140627428</v>
      </c>
      <c r="H206" s="1109"/>
      <c r="I206" s="1109"/>
      <c r="J206" s="771" t="s">
        <v>297</v>
      </c>
      <c r="K206" s="771"/>
      <c r="L206" s="819" t="s">
        <v>298</v>
      </c>
      <c r="M206" s="773"/>
      <c r="N206" s="112">
        <v>923770253.59000003</v>
      </c>
      <c r="O206" s="59">
        <f>138.07/111.82</f>
        <v>1.2347522804507245</v>
      </c>
      <c r="P206" s="110" t="s">
        <v>299</v>
      </c>
      <c r="Q206" s="774">
        <f t="shared" si="13"/>
        <v>923770254.21134198</v>
      </c>
      <c r="R206" s="775"/>
      <c r="S206" s="239" t="s">
        <v>228</v>
      </c>
      <c r="T206" s="239"/>
      <c r="U206" s="239"/>
    </row>
    <row r="207" spans="1:26" ht="15" customHeight="1" x14ac:dyDescent="0.25">
      <c r="B207" s="243" t="s">
        <v>152</v>
      </c>
      <c r="C207" s="245"/>
      <c r="D207" s="764" t="s">
        <v>52</v>
      </c>
      <c r="E207" s="764"/>
      <c r="F207" s="79" t="s">
        <v>146</v>
      </c>
      <c r="G207" s="1109">
        <v>1142692734</v>
      </c>
      <c r="H207" s="1109"/>
      <c r="I207" s="1109"/>
      <c r="J207" s="771" t="s">
        <v>300</v>
      </c>
      <c r="K207" s="771"/>
      <c r="L207" s="819" t="s">
        <v>301</v>
      </c>
      <c r="M207" s="773"/>
      <c r="N207" s="112">
        <v>923770253.59000003</v>
      </c>
      <c r="O207" s="59">
        <f>138.32/111.82</f>
        <v>1.2369880164550171</v>
      </c>
      <c r="P207" s="110" t="s">
        <v>302</v>
      </c>
      <c r="Q207" s="774">
        <f t="shared" si="13"/>
        <v>923770253.87420464</v>
      </c>
      <c r="R207" s="775"/>
      <c r="S207" s="239" t="s">
        <v>228</v>
      </c>
      <c r="T207" s="239"/>
      <c r="U207" s="239"/>
    </row>
    <row r="208" spans="1:26" ht="15" customHeight="1" x14ac:dyDescent="0.25">
      <c r="B208" s="243" t="s">
        <v>153</v>
      </c>
      <c r="C208" s="245"/>
      <c r="D208" s="764" t="s">
        <v>52</v>
      </c>
      <c r="E208" s="764"/>
      <c r="F208" s="79" t="s">
        <v>146</v>
      </c>
      <c r="G208" s="1109">
        <v>1147071184</v>
      </c>
      <c r="H208" s="1109"/>
      <c r="I208" s="1109"/>
      <c r="J208" s="771" t="s">
        <v>303</v>
      </c>
      <c r="K208" s="771"/>
      <c r="L208" s="819" t="s">
        <v>283</v>
      </c>
      <c r="M208" s="773"/>
      <c r="N208" s="112">
        <v>923770253.59000003</v>
      </c>
      <c r="O208" s="59">
        <f>138.85/111.82</f>
        <v>1.2417277767841173</v>
      </c>
      <c r="P208" s="110" t="s">
        <v>304</v>
      </c>
      <c r="Q208" s="774">
        <f t="shared" si="13"/>
        <v>923770254.19431043</v>
      </c>
      <c r="R208" s="775"/>
      <c r="S208" s="239" t="s">
        <v>228</v>
      </c>
      <c r="T208" s="239"/>
      <c r="U208" s="239"/>
    </row>
    <row r="209" spans="2:21" ht="15" customHeight="1" x14ac:dyDescent="0.25">
      <c r="B209" s="243" t="s">
        <v>154</v>
      </c>
      <c r="C209" s="245"/>
      <c r="D209" s="764" t="s">
        <v>52</v>
      </c>
      <c r="E209" s="764"/>
      <c r="F209" s="79" t="s">
        <v>146</v>
      </c>
      <c r="G209" s="1109">
        <v>1154258450</v>
      </c>
      <c r="H209" s="1109"/>
      <c r="I209" s="1109"/>
      <c r="J209" s="771" t="s">
        <v>305</v>
      </c>
      <c r="K209" s="771"/>
      <c r="L209" s="819" t="s">
        <v>306</v>
      </c>
      <c r="M209" s="773"/>
      <c r="N209" s="112">
        <v>923770253.59000003</v>
      </c>
      <c r="O209" s="59">
        <f>139.72/111.82</f>
        <v>1.2495081380790556</v>
      </c>
      <c r="P209" s="110" t="s">
        <v>307</v>
      </c>
      <c r="Q209" s="774">
        <f t="shared" si="13"/>
        <v>923770253.9292872</v>
      </c>
      <c r="R209" s="775"/>
      <c r="S209" s="239" t="s">
        <v>228</v>
      </c>
      <c r="T209" s="239"/>
      <c r="U209" s="239"/>
    </row>
    <row r="210" spans="2:21" ht="15" customHeight="1" x14ac:dyDescent="0.25">
      <c r="B210" s="243" t="s">
        <v>229</v>
      </c>
      <c r="C210" s="245"/>
      <c r="D210" s="820" t="s">
        <v>52</v>
      </c>
      <c r="E210" s="821"/>
      <c r="F210" s="79" t="s">
        <v>146</v>
      </c>
      <c r="G210" s="1109">
        <v>1162437063</v>
      </c>
      <c r="H210" s="1109"/>
      <c r="I210" s="1109"/>
      <c r="J210" s="771" t="s">
        <v>308</v>
      </c>
      <c r="K210" s="771"/>
      <c r="L210" s="819" t="s">
        <v>309</v>
      </c>
      <c r="M210" s="773"/>
      <c r="N210" s="112">
        <v>923770253.59000003</v>
      </c>
      <c r="O210" s="59">
        <f>140.71/111.82</f>
        <v>1.2583616526560546</v>
      </c>
      <c r="P210" s="110" t="s">
        <v>310</v>
      </c>
      <c r="Q210" s="774">
        <f t="shared" si="13"/>
        <v>923770253.60429239</v>
      </c>
      <c r="R210" s="775"/>
      <c r="S210" s="239" t="s">
        <v>228</v>
      </c>
      <c r="T210" s="239"/>
      <c r="U210" s="239"/>
    </row>
    <row r="211" spans="2:21" ht="15" customHeight="1" x14ac:dyDescent="0.25">
      <c r="B211" s="243" t="s">
        <v>230</v>
      </c>
      <c r="C211" s="245"/>
      <c r="D211" s="764" t="s">
        <v>52</v>
      </c>
      <c r="E211" s="764"/>
      <c r="F211" s="79" t="s">
        <v>146</v>
      </c>
      <c r="G211" s="1109">
        <v>1165245880</v>
      </c>
      <c r="H211" s="1109"/>
      <c r="I211" s="1109"/>
      <c r="J211" s="771" t="s">
        <v>311</v>
      </c>
      <c r="K211" s="771"/>
      <c r="L211" s="819" t="s">
        <v>312</v>
      </c>
      <c r="M211" s="773"/>
      <c r="N211" s="112">
        <v>923770253.59000003</v>
      </c>
      <c r="O211" s="115">
        <f>141.05/111.82</f>
        <v>1.2614022536218925</v>
      </c>
      <c r="P211" s="110" t="s">
        <v>313</v>
      </c>
      <c r="Q211" s="774">
        <f t="shared" si="13"/>
        <v>923770253.82204878</v>
      </c>
      <c r="R211" s="775"/>
      <c r="S211" s="239" t="s">
        <v>228</v>
      </c>
      <c r="T211" s="239"/>
      <c r="U211" s="239"/>
    </row>
    <row r="212" spans="2:21" ht="15" customHeight="1" x14ac:dyDescent="0.25">
      <c r="B212" s="243" t="s">
        <v>231</v>
      </c>
      <c r="C212" s="245"/>
      <c r="D212" s="764" t="s">
        <v>52</v>
      </c>
      <c r="E212" s="764"/>
      <c r="F212" s="79" t="s">
        <v>146</v>
      </c>
      <c r="G212" s="1109">
        <v>1170615677</v>
      </c>
      <c r="H212" s="1109"/>
      <c r="I212" s="1109"/>
      <c r="J212" s="771" t="s">
        <v>379</v>
      </c>
      <c r="K212" s="771"/>
      <c r="L212" s="819" t="s">
        <v>369</v>
      </c>
      <c r="M212" s="773"/>
      <c r="N212" s="112">
        <v>923770253.59000003</v>
      </c>
      <c r="O212" s="115">
        <f>141.7/111.82</f>
        <v>1.2672151672330532</v>
      </c>
      <c r="P212" s="110" t="s">
        <v>262</v>
      </c>
      <c r="Q212" s="774">
        <f t="shared" si="13"/>
        <v>923770254.07297099</v>
      </c>
      <c r="R212" s="775"/>
      <c r="S212" s="239" t="s">
        <v>228</v>
      </c>
      <c r="T212" s="239"/>
      <c r="U212" s="239"/>
    </row>
    <row r="213" spans="2:21" ht="15" customHeight="1" x14ac:dyDescent="0.25">
      <c r="B213" s="243" t="s">
        <v>232</v>
      </c>
      <c r="C213" s="245"/>
      <c r="D213" s="820" t="s">
        <v>52</v>
      </c>
      <c r="E213" s="821"/>
      <c r="F213" s="79" t="s">
        <v>146</v>
      </c>
      <c r="G213" s="1109">
        <v>1173589718</v>
      </c>
      <c r="H213" s="1109"/>
      <c r="I213" s="1109"/>
      <c r="J213" s="771" t="s">
        <v>380</v>
      </c>
      <c r="K213" s="771"/>
      <c r="L213" s="819" t="s">
        <v>381</v>
      </c>
      <c r="M213" s="773"/>
      <c r="N213" s="112">
        <v>923770253.59000003</v>
      </c>
      <c r="O213" s="115">
        <f>142.06/111.82</f>
        <v>1.2704346270792346</v>
      </c>
      <c r="P213" s="110" t="s">
        <v>382</v>
      </c>
      <c r="Q213" s="774">
        <f t="shared" si="13"/>
        <v>923770253.88399255</v>
      </c>
      <c r="R213" s="775"/>
      <c r="S213" s="239" t="s">
        <v>228</v>
      </c>
      <c r="T213" s="239"/>
      <c r="U213" s="239"/>
    </row>
    <row r="214" spans="2:21" ht="15" customHeight="1" x14ac:dyDescent="0.25">
      <c r="B214" s="243" t="s">
        <v>233</v>
      </c>
      <c r="C214" s="245"/>
      <c r="D214" s="764" t="s">
        <v>52</v>
      </c>
      <c r="E214" s="764"/>
      <c r="F214" s="79" t="s">
        <v>146</v>
      </c>
      <c r="G214" s="1109">
        <v>1175407188</v>
      </c>
      <c r="H214" s="1109"/>
      <c r="I214" s="1109"/>
      <c r="J214" s="771" t="s">
        <v>387</v>
      </c>
      <c r="K214" s="771"/>
      <c r="L214" s="819" t="s">
        <v>388</v>
      </c>
      <c r="M214" s="773"/>
      <c r="N214" s="112">
        <v>923770253.59000003</v>
      </c>
      <c r="O214" s="115">
        <f>142.28/111.82</f>
        <v>1.272402074763012</v>
      </c>
      <c r="P214" s="110" t="s">
        <v>389</v>
      </c>
      <c r="Q214" s="774">
        <f t="shared" si="13"/>
        <v>923770254.16193414</v>
      </c>
      <c r="R214" s="775"/>
      <c r="S214" s="239" t="s">
        <v>228</v>
      </c>
      <c r="T214" s="239"/>
      <c r="U214" s="239"/>
    </row>
    <row r="215" spans="2:21" ht="15.75" customHeight="1" x14ac:dyDescent="0.25">
      <c r="B215" s="243" t="s">
        <v>234</v>
      </c>
      <c r="C215" s="245"/>
      <c r="D215" s="764" t="s">
        <v>52</v>
      </c>
      <c r="E215" s="764"/>
      <c r="F215" s="79" t="s">
        <v>146</v>
      </c>
      <c r="G215" s="1109">
        <v>1173920167</v>
      </c>
      <c r="H215" s="1109"/>
      <c r="I215" s="1109"/>
      <c r="J215" s="771" t="s">
        <v>392</v>
      </c>
      <c r="K215" s="771"/>
      <c r="L215" s="819" t="s">
        <v>393</v>
      </c>
      <c r="M215" s="773"/>
      <c r="N215" s="112">
        <v>923770253.59000003</v>
      </c>
      <c r="O215" s="115">
        <f>142.1/111.82</f>
        <v>1.2707923448399214</v>
      </c>
      <c r="P215" s="110" t="s">
        <v>394</v>
      </c>
      <c r="Q215" s="774">
        <f t="shared" si="13"/>
        <v>923770253.86305404</v>
      </c>
      <c r="R215" s="775"/>
      <c r="S215" s="239" t="s">
        <v>228</v>
      </c>
      <c r="T215" s="239"/>
      <c r="U215" s="239"/>
    </row>
    <row r="216" spans="2:21" ht="15.75" customHeight="1" x14ac:dyDescent="0.25">
      <c r="B216" s="243" t="s">
        <v>236</v>
      </c>
      <c r="C216" s="245"/>
      <c r="D216" s="764" t="s">
        <v>52</v>
      </c>
      <c r="E216" s="764"/>
      <c r="F216" s="79" t="s">
        <v>146</v>
      </c>
      <c r="G216" s="1109">
        <v>1177224657</v>
      </c>
      <c r="H216" s="1109"/>
      <c r="I216" s="1109"/>
      <c r="J216" s="771" t="s">
        <v>404</v>
      </c>
      <c r="K216" s="771"/>
      <c r="L216" s="819" t="s">
        <v>407</v>
      </c>
      <c r="M216" s="773"/>
      <c r="N216" s="112">
        <v>923770253.59000003</v>
      </c>
      <c r="O216" s="115">
        <f>142.5/111.82</f>
        <v>1.2743695224467895</v>
      </c>
      <c r="P216" s="110" t="s">
        <v>408</v>
      </c>
      <c r="Q216" s="774">
        <f t="shared" si="13"/>
        <v>923770253.65431583</v>
      </c>
      <c r="R216" s="775"/>
      <c r="S216" s="1110" t="s">
        <v>1134</v>
      </c>
      <c r="T216" s="1110"/>
      <c r="U216" s="1110"/>
    </row>
    <row r="217" spans="2:21" ht="15.75" customHeight="1" x14ac:dyDescent="0.25">
      <c r="B217" s="243" t="s">
        <v>238</v>
      </c>
      <c r="C217" s="245"/>
      <c r="D217" s="764" t="s">
        <v>52</v>
      </c>
      <c r="E217" s="764"/>
      <c r="F217" s="79" t="s">
        <v>146</v>
      </c>
      <c r="G217" s="1109">
        <v>1177224657</v>
      </c>
      <c r="H217" s="1109"/>
      <c r="I217" s="1109"/>
      <c r="J217" s="771" t="s">
        <v>409</v>
      </c>
      <c r="K217" s="771"/>
      <c r="L217" s="819" t="s">
        <v>407</v>
      </c>
      <c r="M217" s="773"/>
      <c r="N217" s="112">
        <v>923770253.59000003</v>
      </c>
      <c r="O217" s="115">
        <f>142.5/111.82</f>
        <v>1.2743695224467895</v>
      </c>
      <c r="P217" s="110" t="s">
        <v>410</v>
      </c>
      <c r="Q217" s="774">
        <f t="shared" si="13"/>
        <v>923770253.65431583</v>
      </c>
      <c r="R217" s="775"/>
      <c r="S217" s="239" t="s">
        <v>228</v>
      </c>
      <c r="T217" s="239"/>
      <c r="U217" s="239"/>
    </row>
    <row r="218" spans="2:21" ht="56.25" customHeight="1" x14ac:dyDescent="0.25">
      <c r="B218" s="243" t="s">
        <v>241</v>
      </c>
      <c r="C218" s="245"/>
      <c r="D218" s="764" t="s">
        <v>52</v>
      </c>
      <c r="E218" s="764"/>
      <c r="F218" s="79" t="s">
        <v>146</v>
      </c>
      <c r="G218" s="1109">
        <v>1178629066</v>
      </c>
      <c r="H218" s="1109"/>
      <c r="I218" s="1109"/>
      <c r="J218" s="771" t="s">
        <v>413</v>
      </c>
      <c r="K218" s="771"/>
      <c r="L218" s="803">
        <v>43431</v>
      </c>
      <c r="M218" s="773"/>
      <c r="N218" s="112">
        <v>923770253.59000003</v>
      </c>
      <c r="O218" s="115">
        <f>142.67/111.82</f>
        <v>1.2758898229297084</v>
      </c>
      <c r="P218" s="110" t="s">
        <v>410</v>
      </c>
      <c r="Q218" s="774">
        <f t="shared" si="13"/>
        <v>923770254.15378153</v>
      </c>
      <c r="R218" s="775"/>
      <c r="S218" s="239" t="s">
        <v>228</v>
      </c>
      <c r="T218" s="239"/>
      <c r="U218" s="239"/>
    </row>
    <row r="219" spans="2:21" ht="20.25" customHeight="1" x14ac:dyDescent="0.25">
      <c r="B219" s="243" t="s">
        <v>244</v>
      </c>
      <c r="C219" s="245"/>
      <c r="D219" s="764" t="s">
        <v>52</v>
      </c>
      <c r="E219" s="764"/>
      <c r="F219" s="79" t="s">
        <v>146</v>
      </c>
      <c r="G219" s="1109">
        <v>1180033474</v>
      </c>
      <c r="H219" s="1109"/>
      <c r="I219" s="1109"/>
      <c r="J219" s="771" t="s">
        <v>423</v>
      </c>
      <c r="K219" s="771"/>
      <c r="L219" s="772">
        <v>43445</v>
      </c>
      <c r="M219" s="773"/>
      <c r="N219" s="112">
        <v>923770253.59000003</v>
      </c>
      <c r="O219" s="115">
        <f>142.84/111.82</f>
        <v>1.2774101234126276</v>
      </c>
      <c r="P219" s="110" t="s">
        <v>422</v>
      </c>
      <c r="Q219" s="774">
        <f>+G219/O219</f>
        <v>923770253.86922419</v>
      </c>
      <c r="R219" s="775"/>
      <c r="S219" s="239" t="s">
        <v>228</v>
      </c>
      <c r="T219" s="239"/>
      <c r="U219" s="239"/>
    </row>
    <row r="220" spans="2:21" ht="50.25" customHeight="1" x14ac:dyDescent="0.25">
      <c r="B220" s="243" t="s">
        <v>323</v>
      </c>
      <c r="C220" s="245"/>
      <c r="D220" s="764" t="s">
        <v>52</v>
      </c>
      <c r="E220" s="764"/>
      <c r="F220" s="79" t="s">
        <v>146</v>
      </c>
      <c r="G220" s="1109">
        <v>1180033474</v>
      </c>
      <c r="H220" s="1109"/>
      <c r="I220" s="1109"/>
      <c r="J220" s="771" t="s">
        <v>424</v>
      </c>
      <c r="K220" s="771"/>
      <c r="L220" s="772">
        <v>43445</v>
      </c>
      <c r="M220" s="773"/>
      <c r="N220" s="112">
        <v>923770253.59000003</v>
      </c>
      <c r="O220" s="115">
        <f>142.84/111.82</f>
        <v>1.2774101234126276</v>
      </c>
      <c r="P220" s="110" t="s">
        <v>422</v>
      </c>
      <c r="Q220" s="774">
        <f t="shared" ref="Q220" si="14">+G220/O220</f>
        <v>923770253.86922419</v>
      </c>
      <c r="R220" s="775"/>
      <c r="S220" s="239" t="s">
        <v>228</v>
      </c>
      <c r="T220" s="239"/>
      <c r="U220" s="239"/>
    </row>
    <row r="221" spans="2:21" ht="50.25" customHeight="1" x14ac:dyDescent="0.25">
      <c r="B221" s="243" t="s">
        <v>324</v>
      </c>
      <c r="C221" s="245"/>
      <c r="D221" s="764" t="s">
        <v>52</v>
      </c>
      <c r="E221" s="764"/>
      <c r="F221" s="79" t="s">
        <v>146</v>
      </c>
      <c r="G221" s="1109">
        <v>1190690455</v>
      </c>
      <c r="H221" s="1109"/>
      <c r="I221" s="1109"/>
      <c r="J221" s="771" t="s">
        <v>433</v>
      </c>
      <c r="K221" s="771"/>
      <c r="L221" s="772">
        <v>43515</v>
      </c>
      <c r="M221" s="773"/>
      <c r="N221" s="112">
        <v>923770253.59000003</v>
      </c>
      <c r="O221" s="115">
        <f>100.6/78.05</f>
        <v>1.2889173606662396</v>
      </c>
      <c r="P221" s="110" t="s">
        <v>434</v>
      </c>
      <c r="Q221" s="774">
        <f t="shared" si="13"/>
        <v>923791153.20825052</v>
      </c>
      <c r="R221" s="775"/>
      <c r="S221" s="239" t="s">
        <v>228</v>
      </c>
      <c r="T221" s="239"/>
      <c r="U221" s="239"/>
    </row>
    <row r="222" spans="2:21" ht="43.5" customHeight="1" x14ac:dyDescent="0.25">
      <c r="B222" s="243" t="s">
        <v>325</v>
      </c>
      <c r="C222" s="245"/>
      <c r="D222" s="764" t="s">
        <v>52</v>
      </c>
      <c r="E222" s="764"/>
      <c r="F222" s="79" t="s">
        <v>146</v>
      </c>
      <c r="G222" s="1109">
        <v>1197547273</v>
      </c>
      <c r="H222" s="1109"/>
      <c r="I222" s="1109"/>
      <c r="J222" s="771" t="s">
        <v>438</v>
      </c>
      <c r="K222" s="771"/>
      <c r="L222" s="772">
        <v>43544</v>
      </c>
      <c r="M222" s="773"/>
      <c r="N222" s="112">
        <v>923770253.59000003</v>
      </c>
      <c r="O222" s="115">
        <f>101.18/78.05</f>
        <v>1.2963484945547727</v>
      </c>
      <c r="P222" s="110" t="s">
        <v>439</v>
      </c>
      <c r="Q222" s="774">
        <f t="shared" si="13"/>
        <v>923784983.76803708</v>
      </c>
      <c r="R222" s="775"/>
      <c r="S222" s="239" t="s">
        <v>228</v>
      </c>
      <c r="T222" s="239"/>
      <c r="U222" s="239"/>
    </row>
    <row r="223" spans="2:21" ht="34.5" customHeight="1" x14ac:dyDescent="0.25">
      <c r="B223" s="243" t="s">
        <v>326</v>
      </c>
      <c r="C223" s="245"/>
      <c r="D223" s="764" t="s">
        <v>52</v>
      </c>
      <c r="E223" s="764"/>
      <c r="F223" s="79" t="s">
        <v>146</v>
      </c>
      <c r="G223" s="1109">
        <v>1202759891</v>
      </c>
      <c r="H223" s="1109"/>
      <c r="I223" s="1109"/>
      <c r="J223" s="771" t="s">
        <v>495</v>
      </c>
      <c r="K223" s="771"/>
      <c r="L223" s="772">
        <v>43580</v>
      </c>
      <c r="M223" s="773"/>
      <c r="N223" s="112">
        <v>923770253.59000003</v>
      </c>
      <c r="O223" s="115">
        <f>101.62/78.05</f>
        <v>1.3019859064702115</v>
      </c>
      <c r="P223" s="110" t="s">
        <v>441</v>
      </c>
      <c r="Q223" s="774">
        <f t="shared" si="13"/>
        <v>923788717.6987797</v>
      </c>
      <c r="R223" s="775"/>
      <c r="S223" s="239" t="s">
        <v>228</v>
      </c>
      <c r="T223" s="239"/>
      <c r="U223" s="239"/>
    </row>
    <row r="224" spans="2:21" ht="61.5" customHeight="1" x14ac:dyDescent="0.25">
      <c r="B224" s="243" t="s">
        <v>327</v>
      </c>
      <c r="C224" s="245"/>
      <c r="D224" s="764" t="s">
        <v>52</v>
      </c>
      <c r="E224" s="764"/>
      <c r="F224" s="79" t="s">
        <v>146</v>
      </c>
      <c r="G224" s="1109">
        <v>1208653662.2483025</v>
      </c>
      <c r="H224" s="1109"/>
      <c r="I224" s="1109"/>
      <c r="J224" s="479" t="s">
        <v>519</v>
      </c>
      <c r="K224" s="479"/>
      <c r="L224" s="1111">
        <v>43612</v>
      </c>
      <c r="M224" s="1111"/>
      <c r="N224" s="112">
        <v>923770254</v>
      </c>
      <c r="O224" s="115">
        <f>102.12/78.05</f>
        <v>1.3083920563741192</v>
      </c>
      <c r="P224" s="110" t="s">
        <v>496</v>
      </c>
      <c r="Q224" s="774">
        <f t="shared" si="13"/>
        <v>923770254.00000012</v>
      </c>
      <c r="R224" s="775"/>
      <c r="S224" s="1112" t="s">
        <v>558</v>
      </c>
      <c r="T224" s="1113"/>
      <c r="U224" s="1114"/>
    </row>
    <row r="225" spans="2:21" ht="27" customHeight="1" x14ac:dyDescent="0.25">
      <c r="B225" s="243" t="s">
        <v>1135</v>
      </c>
      <c r="C225" s="245"/>
      <c r="D225" s="764" t="s">
        <v>52</v>
      </c>
      <c r="E225" s="764"/>
      <c r="F225" s="79" t="s">
        <v>146</v>
      </c>
      <c r="G225" s="1109">
        <v>1208653662.2483025</v>
      </c>
      <c r="H225" s="1109"/>
      <c r="I225" s="1109"/>
      <c r="J225" s="479"/>
      <c r="K225" s="479"/>
      <c r="L225" s="1111"/>
      <c r="M225" s="1111"/>
      <c r="N225" s="112">
        <v>923770254</v>
      </c>
      <c r="O225" s="115">
        <f t="shared" ref="O225:O226" si="15">102.12/78.05</f>
        <v>1.3083920563741192</v>
      </c>
      <c r="P225" s="110" t="s">
        <v>496</v>
      </c>
      <c r="Q225" s="774">
        <f t="shared" si="13"/>
        <v>923770254.00000012</v>
      </c>
      <c r="R225" s="775"/>
      <c r="S225" s="1115"/>
      <c r="T225" s="1116"/>
      <c r="U225" s="1117"/>
    </row>
    <row r="226" spans="2:21" ht="27" customHeight="1" x14ac:dyDescent="0.25">
      <c r="B226" s="243" t="s">
        <v>1136</v>
      </c>
      <c r="C226" s="245"/>
      <c r="D226" s="764" t="s">
        <v>52</v>
      </c>
      <c r="E226" s="764"/>
      <c r="F226" s="79" t="s">
        <v>146</v>
      </c>
      <c r="G226" s="1109">
        <v>1104224629.5033953</v>
      </c>
      <c r="H226" s="1109"/>
      <c r="I226" s="1109"/>
      <c r="J226" s="479"/>
      <c r="K226" s="479"/>
      <c r="L226" s="1111"/>
      <c r="M226" s="1111"/>
      <c r="N226" s="112">
        <v>852687174</v>
      </c>
      <c r="O226" s="115">
        <f t="shared" si="15"/>
        <v>1.3083920563741192</v>
      </c>
      <c r="P226" s="110" t="s">
        <v>496</v>
      </c>
      <c r="Q226" s="774">
        <f t="shared" si="13"/>
        <v>843955467.41813552</v>
      </c>
      <c r="R226" s="775"/>
      <c r="S226" s="1118"/>
      <c r="T226" s="1119"/>
      <c r="U226" s="1120"/>
    </row>
    <row r="227" spans="2:21" ht="15.75" customHeight="1" x14ac:dyDescent="0.25">
      <c r="B227" s="243" t="s">
        <v>1137</v>
      </c>
      <c r="C227" s="245"/>
      <c r="D227" s="764" t="s">
        <v>52</v>
      </c>
      <c r="E227" s="764"/>
      <c r="F227" s="79" t="s">
        <v>146</v>
      </c>
      <c r="G227" s="1109">
        <v>11552029.939495197</v>
      </c>
      <c r="H227" s="1109"/>
      <c r="I227" s="1109"/>
      <c r="J227" s="771" t="s">
        <v>1138</v>
      </c>
      <c r="K227" s="771"/>
      <c r="L227" s="1121">
        <v>43748</v>
      </c>
      <c r="M227" s="1122"/>
      <c r="N227" s="112"/>
      <c r="O227" s="115">
        <f>103.26/78.05</f>
        <v>1.322998078155029</v>
      </c>
      <c r="P227" s="110" t="s">
        <v>563</v>
      </c>
      <c r="Q227" s="774">
        <f t="shared" si="13"/>
        <v>8731705.7599999998</v>
      </c>
      <c r="R227" s="775"/>
      <c r="S227" s="239" t="s">
        <v>1139</v>
      </c>
      <c r="T227" s="239"/>
      <c r="U227" s="239"/>
    </row>
    <row r="228" spans="2:21" ht="15.75" x14ac:dyDescent="0.25">
      <c r="B228" s="243" t="s">
        <v>527</v>
      </c>
      <c r="C228" s="245"/>
      <c r="D228" s="764" t="s">
        <v>52</v>
      </c>
      <c r="E228" s="764"/>
      <c r="F228" s="79" t="s">
        <v>146</v>
      </c>
      <c r="G228" s="1109">
        <v>1128103492.4694428</v>
      </c>
      <c r="H228" s="1109"/>
      <c r="I228" s="1109"/>
      <c r="J228" s="771" t="s">
        <v>528</v>
      </c>
      <c r="K228" s="771"/>
      <c r="L228" s="1121">
        <v>43748</v>
      </c>
      <c r="M228" s="1122"/>
      <c r="N228" s="112">
        <v>852687174</v>
      </c>
      <c r="O228" s="115">
        <f>103.26/78.05</f>
        <v>1.322998078155029</v>
      </c>
      <c r="P228" s="110" t="s">
        <v>563</v>
      </c>
      <c r="Q228" s="774">
        <f t="shared" si="13"/>
        <v>852687174</v>
      </c>
      <c r="R228" s="775"/>
      <c r="S228" s="1112" t="s">
        <v>564</v>
      </c>
      <c r="T228" s="1113"/>
      <c r="U228" s="1114"/>
    </row>
    <row r="229" spans="2:21" ht="15.75" x14ac:dyDescent="0.25">
      <c r="B229" s="243" t="s">
        <v>559</v>
      </c>
      <c r="C229" s="245"/>
      <c r="D229" s="764" t="s">
        <v>52</v>
      </c>
      <c r="E229" s="764"/>
      <c r="F229" s="79" t="s">
        <v>146</v>
      </c>
      <c r="G229" s="1109">
        <v>1128103492.4694428</v>
      </c>
      <c r="H229" s="1109"/>
      <c r="I229" s="1109"/>
      <c r="J229" s="771" t="s">
        <v>560</v>
      </c>
      <c r="K229" s="771"/>
      <c r="L229" s="1121">
        <v>43748</v>
      </c>
      <c r="M229" s="1122"/>
      <c r="N229" s="112">
        <v>852687174</v>
      </c>
      <c r="O229" s="115">
        <f t="shared" ref="O229:O233" si="16">103.26/78.05</f>
        <v>1.322998078155029</v>
      </c>
      <c r="P229" s="110" t="s">
        <v>563</v>
      </c>
      <c r="Q229" s="774">
        <f t="shared" si="13"/>
        <v>852687174</v>
      </c>
      <c r="R229" s="775"/>
      <c r="S229" s="1115"/>
      <c r="T229" s="1116"/>
      <c r="U229" s="1117"/>
    </row>
    <row r="230" spans="2:21" ht="15" customHeight="1" x14ac:dyDescent="0.25">
      <c r="B230" s="243" t="s">
        <v>561</v>
      </c>
      <c r="C230" s="245"/>
      <c r="D230" s="764" t="s">
        <v>52</v>
      </c>
      <c r="E230" s="764"/>
      <c r="F230" s="79" t="s">
        <v>146</v>
      </c>
      <c r="G230" s="1109">
        <v>1128103492.4694428</v>
      </c>
      <c r="H230" s="1109"/>
      <c r="I230" s="1109"/>
      <c r="J230" s="771" t="s">
        <v>562</v>
      </c>
      <c r="K230" s="771"/>
      <c r="L230" s="1121">
        <v>43748</v>
      </c>
      <c r="M230" s="1122"/>
      <c r="N230" s="112">
        <v>852687174</v>
      </c>
      <c r="O230" s="115">
        <f t="shared" si="16"/>
        <v>1.322998078155029</v>
      </c>
      <c r="P230" s="110" t="s">
        <v>563</v>
      </c>
      <c r="Q230" s="774">
        <f t="shared" si="13"/>
        <v>852687174</v>
      </c>
      <c r="R230" s="775"/>
      <c r="S230" s="1115"/>
      <c r="T230" s="1116"/>
      <c r="U230" s="1117"/>
    </row>
    <row r="231" spans="2:21" ht="15" customHeight="1" x14ac:dyDescent="0.25">
      <c r="B231" s="243" t="s">
        <v>565</v>
      </c>
      <c r="C231" s="245"/>
      <c r="D231" s="764" t="s">
        <v>52</v>
      </c>
      <c r="E231" s="764"/>
      <c r="F231" s="79" t="s">
        <v>146</v>
      </c>
      <c r="G231" s="1109">
        <v>1128103492.4694428</v>
      </c>
      <c r="H231" s="1109"/>
      <c r="I231" s="1109"/>
      <c r="J231" s="771" t="s">
        <v>566</v>
      </c>
      <c r="K231" s="771"/>
      <c r="L231" s="1121">
        <v>43748</v>
      </c>
      <c r="M231" s="1122"/>
      <c r="N231" s="112">
        <v>852687174</v>
      </c>
      <c r="O231" s="115">
        <f t="shared" si="16"/>
        <v>1.322998078155029</v>
      </c>
      <c r="P231" s="110" t="s">
        <v>563</v>
      </c>
      <c r="Q231" s="774">
        <f t="shared" si="13"/>
        <v>852687174</v>
      </c>
      <c r="R231" s="775"/>
      <c r="S231" s="1115"/>
      <c r="T231" s="1116"/>
      <c r="U231" s="1117"/>
    </row>
    <row r="232" spans="2:21" ht="15" customHeight="1" x14ac:dyDescent="0.25">
      <c r="B232" s="243" t="s">
        <v>567</v>
      </c>
      <c r="C232" s="245"/>
      <c r="D232" s="764" t="s">
        <v>52</v>
      </c>
      <c r="E232" s="764"/>
      <c r="F232" s="79" t="s">
        <v>146</v>
      </c>
      <c r="G232" s="1109">
        <v>1128103492.4694428</v>
      </c>
      <c r="H232" s="1109"/>
      <c r="I232" s="1109"/>
      <c r="J232" s="771" t="s">
        <v>568</v>
      </c>
      <c r="K232" s="771"/>
      <c r="L232" s="1121">
        <v>43748</v>
      </c>
      <c r="M232" s="1122"/>
      <c r="N232" s="112">
        <v>852687174</v>
      </c>
      <c r="O232" s="115">
        <f t="shared" si="16"/>
        <v>1.322998078155029</v>
      </c>
      <c r="P232" s="110" t="s">
        <v>563</v>
      </c>
      <c r="Q232" s="774">
        <f t="shared" si="13"/>
        <v>852687174</v>
      </c>
      <c r="R232" s="775"/>
      <c r="S232" s="1115"/>
      <c r="T232" s="1116"/>
      <c r="U232" s="1117"/>
    </row>
    <row r="233" spans="2:21" ht="15" customHeight="1" x14ac:dyDescent="0.25">
      <c r="B233" s="243" t="s">
        <v>1140</v>
      </c>
      <c r="C233" s="245"/>
      <c r="D233" s="764" t="s">
        <v>52</v>
      </c>
      <c r="E233" s="764"/>
      <c r="F233" s="79" t="s">
        <v>146</v>
      </c>
      <c r="G233" s="1109">
        <f>142220.912723917</f>
        <v>142220.91272391699</v>
      </c>
      <c r="H233" s="1109"/>
      <c r="I233" s="1109"/>
      <c r="J233" s="771"/>
      <c r="K233" s="771"/>
      <c r="L233" s="1121">
        <v>43748</v>
      </c>
      <c r="M233" s="1122"/>
      <c r="N233" s="112"/>
      <c r="O233" s="115">
        <f t="shared" si="16"/>
        <v>1.322998078155029</v>
      </c>
      <c r="P233" s="110" t="s">
        <v>563</v>
      </c>
      <c r="Q233" s="774">
        <f t="shared" si="13"/>
        <v>107498.95640230215</v>
      </c>
      <c r="R233" s="775"/>
      <c r="S233" s="1118"/>
      <c r="T233" s="1119"/>
      <c r="U233" s="1120"/>
    </row>
    <row r="234" spans="2:21" ht="15" hidden="1" customHeight="1" x14ac:dyDescent="0.25">
      <c r="B234" s="243" t="s">
        <v>1141</v>
      </c>
      <c r="C234" s="245"/>
      <c r="D234" s="764" t="s">
        <v>52</v>
      </c>
      <c r="E234" s="764"/>
      <c r="F234" s="79" t="s">
        <v>146</v>
      </c>
      <c r="G234" s="1109">
        <v>1134002930</v>
      </c>
      <c r="H234" s="1109"/>
      <c r="I234" s="1109"/>
      <c r="J234" s="771" t="s">
        <v>1142</v>
      </c>
      <c r="K234" s="771"/>
      <c r="L234" s="772">
        <v>43844</v>
      </c>
      <c r="M234" s="773"/>
      <c r="N234" s="112">
        <v>852687174</v>
      </c>
      <c r="O234" s="115">
        <f>103.8/78.05</f>
        <v>1.3299167200512492</v>
      </c>
      <c r="P234" s="110" t="s">
        <v>576</v>
      </c>
      <c r="Q234" s="774">
        <f t="shared" si="13"/>
        <v>852687174.24373794</v>
      </c>
      <c r="R234" s="775"/>
      <c r="S234" s="1110" t="s">
        <v>1143</v>
      </c>
      <c r="T234" s="1110"/>
      <c r="U234" s="1110"/>
    </row>
    <row r="235" spans="2:21" ht="15" hidden="1" customHeight="1" x14ac:dyDescent="0.25">
      <c r="B235" s="243" t="s">
        <v>1144</v>
      </c>
      <c r="C235" s="245"/>
      <c r="D235" s="764" t="s">
        <v>52</v>
      </c>
      <c r="E235" s="764"/>
      <c r="F235" s="79" t="s">
        <v>146</v>
      </c>
      <c r="G235" s="1109">
        <v>1139221904.97</v>
      </c>
      <c r="H235" s="1109"/>
      <c r="I235" s="1109"/>
      <c r="J235" s="771" t="s">
        <v>1145</v>
      </c>
      <c r="K235" s="771"/>
      <c r="L235" s="772">
        <v>43893</v>
      </c>
      <c r="M235" s="773"/>
      <c r="N235" s="112">
        <v>852687174</v>
      </c>
      <c r="O235" s="115">
        <f>104.24/78.05</f>
        <v>1.3355541319666879</v>
      </c>
      <c r="P235" s="110" t="s">
        <v>1146</v>
      </c>
      <c r="Q235" s="774">
        <f t="shared" si="13"/>
        <v>852995679.99720371</v>
      </c>
      <c r="R235" s="775"/>
      <c r="S235" s="1110" t="s">
        <v>1147</v>
      </c>
      <c r="T235" s="1110"/>
      <c r="U235" s="1110"/>
    </row>
    <row r="236" spans="2:21" ht="21.75" hidden="1" customHeight="1" x14ac:dyDescent="0.25">
      <c r="B236" s="243" t="s">
        <v>1148</v>
      </c>
      <c r="C236" s="245"/>
      <c r="D236" s="764" t="s">
        <v>52</v>
      </c>
      <c r="E236" s="764"/>
      <c r="F236" s="79" t="s">
        <v>146</v>
      </c>
      <c r="G236" s="1109">
        <v>1146457297</v>
      </c>
      <c r="H236" s="1109"/>
      <c r="I236" s="1109"/>
      <c r="J236" s="771" t="s">
        <v>1149</v>
      </c>
      <c r="K236" s="771"/>
      <c r="L236" s="772">
        <v>43906</v>
      </c>
      <c r="M236" s="773"/>
      <c r="N236" s="112">
        <v>852687174</v>
      </c>
      <c r="O236" s="115">
        <f>104.94/78.05</f>
        <v>1.3445227418321588</v>
      </c>
      <c r="P236" s="110" t="s">
        <v>1150</v>
      </c>
      <c r="Q236" s="774">
        <f t="shared" si="13"/>
        <v>852687173.91700017</v>
      </c>
      <c r="R236" s="775"/>
      <c r="S236" s="1110" t="s">
        <v>1151</v>
      </c>
      <c r="T236" s="1110"/>
      <c r="U236" s="1110"/>
    </row>
    <row r="237" spans="2:21" ht="12.75" hidden="1" customHeight="1" x14ac:dyDescent="0.25">
      <c r="B237" s="243" t="s">
        <v>1152</v>
      </c>
      <c r="C237" s="245"/>
      <c r="D237" s="764" t="s">
        <v>52</v>
      </c>
      <c r="E237" s="764"/>
      <c r="F237" s="79" t="s">
        <v>146</v>
      </c>
      <c r="G237" s="1109">
        <v>1159384899</v>
      </c>
      <c r="H237" s="1109"/>
      <c r="I237" s="1109"/>
      <c r="J237" s="771" t="s">
        <v>1153</v>
      </c>
      <c r="K237" s="771"/>
      <c r="L237" s="772">
        <v>43935</v>
      </c>
      <c r="M237" s="773"/>
      <c r="N237" s="112">
        <v>852687174</v>
      </c>
      <c r="O237" s="115">
        <f>105.53/78.05</f>
        <v>1.35208199871877</v>
      </c>
      <c r="P237" s="110" t="s">
        <v>1154</v>
      </c>
      <c r="Q237" s="774">
        <f t="shared" si="13"/>
        <v>857481203.13607502</v>
      </c>
      <c r="R237" s="775"/>
      <c r="S237" s="1110" t="s">
        <v>1155</v>
      </c>
      <c r="T237" s="1110"/>
      <c r="U237" s="1110"/>
    </row>
    <row r="238" spans="2:21" ht="15.75" x14ac:dyDescent="0.25">
      <c r="B238" s="243" t="s">
        <v>1156</v>
      </c>
      <c r="C238" s="245"/>
      <c r="D238" s="764" t="s">
        <v>52</v>
      </c>
      <c r="E238" s="764"/>
      <c r="F238" s="79" t="s">
        <v>146</v>
      </c>
      <c r="G238" s="1109">
        <v>1154760208.74</v>
      </c>
      <c r="H238" s="1109"/>
      <c r="I238" s="1109"/>
      <c r="J238" s="771" t="s">
        <v>1157</v>
      </c>
      <c r="K238" s="771"/>
      <c r="L238" s="772">
        <v>43973</v>
      </c>
      <c r="M238" s="773"/>
      <c r="N238" s="112">
        <v>852687174</v>
      </c>
      <c r="O238" s="115">
        <f>[27]IPC!$S$13/78.05</f>
        <v>1.3542600896860988</v>
      </c>
      <c r="P238" s="110" t="s">
        <v>1158</v>
      </c>
      <c r="Q238" s="774">
        <f t="shared" si="13"/>
        <v>852687174.00337744</v>
      </c>
      <c r="R238" s="775"/>
      <c r="S238" s="1110" t="s">
        <v>1159</v>
      </c>
      <c r="T238" s="1110"/>
      <c r="U238" s="1110"/>
    </row>
    <row r="239" spans="2:21" ht="15.75" x14ac:dyDescent="0.25">
      <c r="B239" s="243" t="s">
        <v>1160</v>
      </c>
      <c r="C239" s="245"/>
      <c r="D239" s="764" t="s">
        <v>52</v>
      </c>
      <c r="E239" s="764"/>
      <c r="F239" s="79" t="s">
        <v>146</v>
      </c>
      <c r="G239" s="225">
        <v>1151045748.27</v>
      </c>
      <c r="H239" s="1102"/>
      <c r="I239" s="1102"/>
      <c r="J239" s="771" t="s">
        <v>1161</v>
      </c>
      <c r="K239" s="771"/>
      <c r="L239" s="772">
        <v>43998</v>
      </c>
      <c r="M239" s="773"/>
      <c r="N239" s="112">
        <v>852687174</v>
      </c>
      <c r="O239" s="115">
        <f>[27]IPC!$S$14/78.05</f>
        <v>1.3499039077514414</v>
      </c>
      <c r="P239" s="110" t="s">
        <v>1162</v>
      </c>
      <c r="Q239" s="774">
        <f t="shared" si="13"/>
        <v>852687173.99841964</v>
      </c>
      <c r="R239" s="775"/>
      <c r="S239" s="1110" t="s">
        <v>1163</v>
      </c>
      <c r="T239" s="1110"/>
      <c r="U239" s="1110"/>
    </row>
    <row r="240" spans="2:21" ht="15" x14ac:dyDescent="0.25">
      <c r="B240" s="1123"/>
      <c r="C240" s="1123"/>
      <c r="D240" s="1124"/>
      <c r="E240" s="1124"/>
      <c r="F240" s="1125"/>
      <c r="G240" s="1102"/>
      <c r="H240" s="1102"/>
      <c r="I240" s="1102"/>
      <c r="J240" s="1126"/>
      <c r="K240" s="1126"/>
      <c r="L240" s="1127"/>
      <c r="M240" s="1128"/>
      <c r="N240" s="1129"/>
      <c r="O240" s="1130"/>
      <c r="P240" s="1131"/>
      <c r="Q240" s="1132"/>
      <c r="R240" s="1132"/>
      <c r="S240" s="1123"/>
      <c r="T240" s="1123"/>
      <c r="U240" s="1123"/>
    </row>
    <row r="241" spans="1:24" ht="15" customHeight="1" x14ac:dyDescent="0.25">
      <c r="A241" s="1133"/>
      <c r="B241" s="287" t="s">
        <v>1164</v>
      </c>
      <c r="C241" s="288"/>
      <c r="D241" s="288"/>
      <c r="E241" s="289"/>
      <c r="F241" s="80"/>
      <c r="G241" s="1134">
        <f>SUM(G202:I237)</f>
        <v>39399876436.169441</v>
      </c>
      <c r="H241" s="1134"/>
      <c r="I241" s="1134"/>
      <c r="J241" s="1135"/>
      <c r="K241" s="1135"/>
      <c r="L241" s="1136"/>
      <c r="M241" s="1137"/>
      <c r="N241" s="1138">
        <f>SUM(N202:P237)</f>
        <v>30697357873.291637</v>
      </c>
      <c r="O241" s="1139"/>
      <c r="P241" s="1140"/>
      <c r="Q241" s="1141">
        <f>SUM(Q202:R237)</f>
        <v>30702621960.908119</v>
      </c>
      <c r="R241" s="1142">
        <f>SUM(R202:T237)</f>
        <v>0</v>
      </c>
      <c r="S241" s="1143">
        <f>+Q241-N241</f>
        <v>5264087.616481781</v>
      </c>
      <c r="T241" s="1144"/>
      <c r="U241" s="1144"/>
    </row>
    <row r="242" spans="1:24" ht="15" customHeight="1" x14ac:dyDescent="0.25">
      <c r="B242" s="1124"/>
      <c r="C242" s="1125"/>
      <c r="D242" s="1124"/>
      <c r="E242" s="1124"/>
      <c r="F242" s="1125"/>
      <c r="G242" s="1102"/>
      <c r="H242" s="1102"/>
      <c r="I242" s="1102"/>
      <c r="J242" s="1126"/>
      <c r="K242" s="1126"/>
      <c r="L242" s="1127"/>
      <c r="M242" s="1128"/>
      <c r="N242" s="1129"/>
      <c r="O242" s="1130"/>
      <c r="P242" s="1131"/>
      <c r="Q242" s="1132"/>
      <c r="R242" s="1132"/>
      <c r="S242" s="1123"/>
      <c r="T242" s="1123"/>
      <c r="U242" s="1123"/>
    </row>
    <row r="243" spans="1:24" ht="30" customHeight="1" x14ac:dyDescent="0.25">
      <c r="B243" s="1145" t="s">
        <v>1165</v>
      </c>
      <c r="C243" s="1123"/>
      <c r="D243" s="1124"/>
      <c r="E243" s="1124"/>
      <c r="F243" s="1125"/>
      <c r="G243" s="1102"/>
      <c r="H243" s="1102"/>
      <c r="I243" s="1102"/>
      <c r="J243" s="1126"/>
      <c r="K243" s="1126"/>
      <c r="L243" s="1127"/>
      <c r="M243" s="1128"/>
      <c r="N243" s="1129"/>
      <c r="O243" s="1130"/>
      <c r="P243" s="1131"/>
      <c r="Q243" s="1132"/>
      <c r="R243" s="1132"/>
      <c r="S243" s="1123"/>
      <c r="T243" s="1123"/>
      <c r="U243" s="1123"/>
    </row>
    <row r="244" spans="1:24" ht="14.25" customHeight="1" x14ac:dyDescent="0.25">
      <c r="B244" s="1146" t="s">
        <v>1166</v>
      </c>
      <c r="C244" s="1147"/>
      <c r="D244" s="764" t="s">
        <v>52</v>
      </c>
      <c r="E244" s="764"/>
      <c r="F244" s="79" t="s">
        <v>146</v>
      </c>
      <c r="G244" s="1109">
        <v>496102</v>
      </c>
      <c r="H244" s="1109"/>
      <c r="I244" s="1109"/>
      <c r="J244" s="771" t="s">
        <v>1167</v>
      </c>
      <c r="K244" s="771"/>
      <c r="L244" s="772">
        <v>43432</v>
      </c>
      <c r="M244" s="773"/>
      <c r="N244" s="112"/>
      <c r="O244" s="115">
        <f>142.67/111.82</f>
        <v>1.2758898229297084</v>
      </c>
      <c r="P244" s="110" t="s">
        <v>410</v>
      </c>
      <c r="Q244" s="774">
        <f>+G244/O244</f>
        <v>388828.24448026915</v>
      </c>
      <c r="R244" s="775"/>
      <c r="S244" s="239" t="s">
        <v>412</v>
      </c>
      <c r="T244" s="239"/>
      <c r="U244" s="239"/>
    </row>
    <row r="245" spans="1:24" ht="14.25" customHeight="1" x14ac:dyDescent="0.25">
      <c r="B245" s="410" t="s">
        <v>1168</v>
      </c>
      <c r="C245" s="412"/>
      <c r="D245" s="764" t="s">
        <v>52</v>
      </c>
      <c r="E245" s="764"/>
      <c r="F245" s="79" t="s">
        <v>146</v>
      </c>
      <c r="G245" s="1109">
        <v>3773012.800566304</v>
      </c>
      <c r="H245" s="1109"/>
      <c r="I245" s="1109"/>
      <c r="J245" s="771" t="s">
        <v>1169</v>
      </c>
      <c r="K245" s="771"/>
      <c r="L245" s="772">
        <v>43748</v>
      </c>
      <c r="M245" s="773"/>
      <c r="N245" s="112"/>
      <c r="O245" s="115">
        <f>103.26/111.82</f>
        <v>0.92344839921302102</v>
      </c>
      <c r="P245" s="110" t="s">
        <v>563</v>
      </c>
      <c r="Q245" s="777">
        <v>2851865.67</v>
      </c>
      <c r="R245" s="778"/>
      <c r="S245" s="239" t="s">
        <v>1170</v>
      </c>
      <c r="T245" s="239"/>
      <c r="U245" s="239"/>
    </row>
    <row r="246" spans="1:24" ht="14.25" customHeight="1" x14ac:dyDescent="0.25">
      <c r="B246" s="410" t="s">
        <v>1171</v>
      </c>
      <c r="C246" s="412"/>
      <c r="D246" s="764" t="s">
        <v>52</v>
      </c>
      <c r="E246" s="764"/>
      <c r="F246" s="79" t="s">
        <v>146</v>
      </c>
      <c r="G246" s="1109">
        <v>389605</v>
      </c>
      <c r="H246" s="1109"/>
      <c r="I246" s="1109"/>
      <c r="J246" s="771"/>
      <c r="K246" s="771"/>
      <c r="L246" s="772">
        <v>43935</v>
      </c>
      <c r="M246" s="773"/>
      <c r="N246" s="229"/>
      <c r="O246" s="115">
        <f>105.53/78.05</f>
        <v>1.35208199871877</v>
      </c>
      <c r="P246" s="113" t="s">
        <v>1154</v>
      </c>
      <c r="Q246" s="795">
        <f t="shared" ref="Q246" si="17">+G246/O246</f>
        <v>288151.90230266278</v>
      </c>
      <c r="R246" s="795"/>
      <c r="S246" s="239" t="s">
        <v>1172</v>
      </c>
      <c r="T246" s="239"/>
      <c r="U246" s="239"/>
    </row>
    <row r="247" spans="1:24" ht="14.25" customHeight="1" x14ac:dyDescent="0.25">
      <c r="A247" s="1133"/>
      <c r="B247" s="287" t="s">
        <v>1173</v>
      </c>
      <c r="C247" s="288"/>
      <c r="D247" s="288"/>
      <c r="E247" s="289"/>
      <c r="F247" s="80"/>
      <c r="G247" s="1134">
        <f>SUM(G244:H246)</f>
        <v>4658719.8005663045</v>
      </c>
      <c r="H247" s="1134"/>
      <c r="I247" s="1134"/>
      <c r="J247" s="1135"/>
      <c r="K247" s="1135"/>
      <c r="L247" s="1136"/>
      <c r="M247" s="1137"/>
      <c r="N247" s="1134">
        <f>SUM(N244:N246)</f>
        <v>0</v>
      </c>
      <c r="O247" s="1134"/>
      <c r="P247" s="1134"/>
      <c r="Q247" s="1141">
        <f t="shared" ref="Q247:R247" si="18">SUM(Q244:R246)</f>
        <v>3528845.8167829318</v>
      </c>
      <c r="R247" s="1142">
        <f t="shared" si="18"/>
        <v>0</v>
      </c>
      <c r="S247" s="1143">
        <f>+Q247-N247</f>
        <v>3528845.8167829318</v>
      </c>
      <c r="T247" s="1144"/>
      <c r="U247" s="1144"/>
    </row>
    <row r="248" spans="1:24" ht="36" customHeight="1" x14ac:dyDescent="0.25">
      <c r="A248" s="1133"/>
      <c r="B248" s="287" t="s">
        <v>1174</v>
      </c>
      <c r="C248" s="288"/>
      <c r="D248" s="288"/>
      <c r="E248" s="289"/>
      <c r="F248" s="80"/>
      <c r="G248" s="1134">
        <f>+G241+G247</f>
        <v>39404535155.970009</v>
      </c>
      <c r="H248" s="1134"/>
      <c r="I248" s="1134"/>
      <c r="J248" s="1135"/>
      <c r="K248" s="1135"/>
      <c r="L248" s="1136"/>
      <c r="M248" s="1137"/>
      <c r="N248" s="1134">
        <f>+N241+N247</f>
        <v>30697357873.291637</v>
      </c>
      <c r="O248" s="1134"/>
      <c r="P248" s="1134"/>
      <c r="Q248" s="1141">
        <f t="shared" ref="Q248:R248" si="19">+Q241+Q247</f>
        <v>30706150806.724903</v>
      </c>
      <c r="R248" s="1142">
        <f t="shared" si="19"/>
        <v>0</v>
      </c>
      <c r="S248" s="1143">
        <f>+Q248-N248</f>
        <v>8792933.433265686</v>
      </c>
      <c r="T248" s="1144"/>
      <c r="U248" s="1144"/>
      <c r="X248" s="77"/>
    </row>
    <row r="249" spans="1:24" ht="14.25" customHeight="1" x14ac:dyDescent="0.25">
      <c r="B249" s="1123"/>
      <c r="C249" s="1123"/>
      <c r="D249" s="1124"/>
      <c r="E249" s="1124"/>
      <c r="F249" s="1125"/>
      <c r="G249" s="1102"/>
      <c r="H249" s="1102"/>
      <c r="I249" s="1102"/>
      <c r="J249" s="1126"/>
      <c r="K249" s="1126"/>
      <c r="L249" s="1127"/>
      <c r="M249" s="1128"/>
      <c r="N249" s="1129"/>
      <c r="O249" s="1130"/>
      <c r="P249" s="1131"/>
      <c r="Q249" s="1132"/>
      <c r="R249" s="1132"/>
      <c r="S249" s="1123"/>
      <c r="T249" s="1123"/>
      <c r="U249" s="1123"/>
      <c r="X249" s="78"/>
    </row>
    <row r="250" spans="1:24" ht="14.25" customHeight="1" x14ac:dyDescent="0.25">
      <c r="B250" s="1123"/>
      <c r="C250" s="1123"/>
      <c r="D250" s="1124"/>
      <c r="E250" s="1124"/>
      <c r="F250" s="1125"/>
      <c r="G250" s="1102"/>
      <c r="H250" s="1102"/>
      <c r="I250" s="1102"/>
      <c r="J250" s="1126"/>
      <c r="K250" s="1126"/>
      <c r="L250" s="1127"/>
      <c r="M250" s="1128"/>
      <c r="N250" s="1129"/>
      <c r="O250" s="1130"/>
      <c r="P250" s="1131"/>
      <c r="Q250" s="1132"/>
      <c r="R250" s="1132"/>
      <c r="S250" s="1123"/>
      <c r="T250" s="1123"/>
      <c r="U250" s="1123"/>
    </row>
    <row r="251" spans="1:24" ht="45" customHeight="1" x14ac:dyDescent="0.2"/>
    <row r="252" spans="1:24" ht="14.25" customHeight="1" x14ac:dyDescent="0.2">
      <c r="A252" s="1" t="s">
        <v>583</v>
      </c>
      <c r="B252" s="419" t="s">
        <v>314</v>
      </c>
      <c r="C252" s="419"/>
      <c r="D252" s="419"/>
      <c r="E252" s="419"/>
      <c r="F252" s="419"/>
      <c r="G252" s="419"/>
      <c r="H252" s="419"/>
      <c r="I252" s="419"/>
      <c r="J252" s="419"/>
      <c r="K252" s="419"/>
      <c r="L252" s="419"/>
      <c r="M252" s="419"/>
      <c r="N252" s="419"/>
      <c r="O252" s="419"/>
      <c r="P252" s="419"/>
      <c r="Q252" s="419"/>
      <c r="R252" s="419"/>
      <c r="S252" s="419"/>
      <c r="T252" s="419"/>
      <c r="U252" s="419"/>
    </row>
    <row r="253" spans="1:24" ht="48" customHeight="1" x14ac:dyDescent="0.2">
      <c r="B253" s="788" t="s">
        <v>133</v>
      </c>
      <c r="C253" s="788"/>
      <c r="D253" s="789" t="s">
        <v>134</v>
      </c>
      <c r="E253" s="789"/>
      <c r="F253" s="789" t="s">
        <v>135</v>
      </c>
      <c r="G253" s="790" t="s">
        <v>136</v>
      </c>
      <c r="H253" s="790"/>
      <c r="I253" s="790"/>
      <c r="J253" s="790"/>
      <c r="K253" s="790"/>
      <c r="L253" s="790"/>
      <c r="M253" s="790"/>
      <c r="N253" s="790" t="s">
        <v>137</v>
      </c>
      <c r="O253" s="790"/>
      <c r="P253" s="790"/>
      <c r="Q253" s="790"/>
      <c r="R253" s="790"/>
      <c r="S253" s="790" t="s">
        <v>99</v>
      </c>
      <c r="T253" s="790"/>
      <c r="U253" s="790"/>
    </row>
    <row r="254" spans="1:24" ht="14.25" customHeight="1" x14ac:dyDescent="0.2">
      <c r="B254" s="788"/>
      <c r="C254" s="788"/>
      <c r="D254" s="789"/>
      <c r="E254" s="789"/>
      <c r="F254" s="789"/>
      <c r="G254" s="770" t="s">
        <v>138</v>
      </c>
      <c r="H254" s="789"/>
      <c r="I254" s="789"/>
      <c r="J254" s="770" t="s">
        <v>139</v>
      </c>
      <c r="K254" s="770"/>
      <c r="L254" s="770" t="s">
        <v>1088</v>
      </c>
      <c r="M254" s="770"/>
      <c r="N254" s="220" t="s">
        <v>140</v>
      </c>
      <c r="O254" s="28" t="s">
        <v>141</v>
      </c>
      <c r="P254" s="220" t="s">
        <v>142</v>
      </c>
      <c r="Q254" s="770" t="s">
        <v>143</v>
      </c>
      <c r="R254" s="770"/>
      <c r="S254" s="790"/>
      <c r="T254" s="790"/>
      <c r="U254" s="790"/>
    </row>
    <row r="255" spans="1:24" ht="14.25" customHeight="1" x14ac:dyDescent="0.2">
      <c r="B255" s="239" t="s">
        <v>144</v>
      </c>
      <c r="C255" s="239"/>
      <c r="D255" s="1097" t="s">
        <v>22</v>
      </c>
      <c r="E255" s="764"/>
      <c r="F255" s="79" t="s">
        <v>146</v>
      </c>
      <c r="G255" s="786">
        <v>15367645546</v>
      </c>
      <c r="H255" s="786"/>
      <c r="I255" s="786"/>
      <c r="J255" s="479" t="s">
        <v>315</v>
      </c>
      <c r="K255" s="479"/>
      <c r="L255" s="792" t="s">
        <v>289</v>
      </c>
      <c r="M255" s="764"/>
      <c r="N255" s="230">
        <v>12478470154</v>
      </c>
      <c r="O255" s="59">
        <f>137.71/111.82</f>
        <v>1.2315328206045431</v>
      </c>
      <c r="P255" s="50" t="s">
        <v>235</v>
      </c>
      <c r="Q255" s="818">
        <f>+G255/O255</f>
        <v>12478470154.336794</v>
      </c>
      <c r="R255" s="818"/>
      <c r="S255" s="239" t="s">
        <v>228</v>
      </c>
      <c r="T255" s="239"/>
      <c r="U255" s="239"/>
    </row>
    <row r="256" spans="1:24" ht="14.25" customHeight="1" x14ac:dyDescent="0.2">
      <c r="B256" s="208"/>
      <c r="C256" s="208"/>
      <c r="D256" s="226"/>
      <c r="E256" s="226"/>
      <c r="F256" s="79"/>
      <c r="G256" s="233"/>
      <c r="H256" s="233"/>
      <c r="I256" s="233"/>
      <c r="J256" s="215"/>
      <c r="K256" s="215"/>
      <c r="L256" s="228"/>
      <c r="M256" s="226"/>
      <c r="N256" s="230"/>
      <c r="O256" s="59"/>
      <c r="P256" s="50"/>
      <c r="Q256" s="219"/>
      <c r="R256" s="219"/>
      <c r="S256" s="208"/>
      <c r="T256" s="208"/>
      <c r="U256" s="208"/>
    </row>
    <row r="257" spans="1:21" ht="14.25" customHeight="1" x14ac:dyDescent="0.2">
      <c r="B257" s="208"/>
      <c r="C257" s="208"/>
      <c r="D257" s="226"/>
      <c r="E257" s="226"/>
      <c r="F257" s="79"/>
      <c r="G257" s="233"/>
      <c r="H257" s="233"/>
      <c r="I257" s="233"/>
      <c r="J257" s="215"/>
      <c r="K257" s="215"/>
      <c r="L257" s="228"/>
      <c r="M257" s="226"/>
      <c r="N257" s="230"/>
      <c r="O257" s="59"/>
      <c r="P257" s="50"/>
      <c r="Q257" s="219"/>
      <c r="R257" s="219"/>
      <c r="S257" s="208"/>
      <c r="T257" s="208"/>
      <c r="U257" s="208"/>
    </row>
    <row r="258" spans="1:21" ht="14.25" customHeight="1" x14ac:dyDescent="0.2"/>
    <row r="259" spans="1:21" ht="14.25" customHeight="1" x14ac:dyDescent="0.2"/>
    <row r="260" spans="1:21" ht="14.25" customHeight="1" x14ac:dyDescent="0.2"/>
    <row r="261" spans="1:21" ht="14.25" customHeight="1" x14ac:dyDescent="0.2">
      <c r="N261" s="87" t="s">
        <v>316</v>
      </c>
    </row>
    <row r="262" spans="1:21" ht="30" customHeight="1" x14ac:dyDescent="0.2">
      <c r="B262" s="210"/>
      <c r="C262" s="211"/>
      <c r="D262" s="81"/>
      <c r="E262" s="81"/>
      <c r="F262" s="81"/>
      <c r="G262" s="107"/>
      <c r="H262" s="107"/>
      <c r="I262" s="107"/>
      <c r="J262" s="42"/>
      <c r="K262" s="42"/>
      <c r="L262" s="43"/>
      <c r="M262" s="43"/>
      <c r="N262" s="44"/>
      <c r="O262" s="44"/>
      <c r="P262" s="44"/>
      <c r="Q262" s="107"/>
      <c r="R262" s="107"/>
      <c r="S262" s="46"/>
      <c r="T262" s="46"/>
      <c r="U262" s="47"/>
    </row>
    <row r="263" spans="1:21" ht="18.75" customHeight="1" x14ac:dyDescent="0.2">
      <c r="A263" s="1" t="s">
        <v>579</v>
      </c>
      <c r="B263" s="407" t="s">
        <v>317</v>
      </c>
      <c r="C263" s="408"/>
      <c r="D263" s="408"/>
      <c r="E263" s="408"/>
      <c r="F263" s="408"/>
      <c r="G263" s="408"/>
      <c r="H263" s="408"/>
      <c r="I263" s="408"/>
      <c r="J263" s="408"/>
      <c r="K263" s="408"/>
      <c r="L263" s="408"/>
      <c r="M263" s="408"/>
      <c r="N263" s="408"/>
      <c r="O263" s="408"/>
      <c r="P263" s="408"/>
      <c r="Q263" s="408"/>
      <c r="R263" s="408"/>
      <c r="S263" s="408"/>
      <c r="T263" s="408"/>
      <c r="U263" s="409"/>
    </row>
    <row r="264" spans="1:21" ht="15" customHeight="1" x14ac:dyDescent="0.2">
      <c r="B264" s="788" t="s">
        <v>133</v>
      </c>
      <c r="C264" s="788"/>
      <c r="D264" s="789" t="s">
        <v>134</v>
      </c>
      <c r="E264" s="789"/>
      <c r="F264" s="789" t="s">
        <v>135</v>
      </c>
      <c r="G264" s="790" t="s">
        <v>136</v>
      </c>
      <c r="H264" s="790"/>
      <c r="I264" s="790"/>
      <c r="J264" s="790"/>
      <c r="K264" s="790"/>
      <c r="L264" s="790"/>
      <c r="M264" s="790"/>
      <c r="N264" s="790" t="s">
        <v>137</v>
      </c>
      <c r="O264" s="790"/>
      <c r="P264" s="790"/>
      <c r="Q264" s="790"/>
      <c r="R264" s="790"/>
      <c r="S264" s="790" t="s">
        <v>99</v>
      </c>
      <c r="T264" s="790"/>
      <c r="U264" s="790"/>
    </row>
    <row r="265" spans="1:21" ht="15" customHeight="1" x14ac:dyDescent="0.2">
      <c r="B265" s="788"/>
      <c r="C265" s="788"/>
      <c r="D265" s="789"/>
      <c r="E265" s="789"/>
      <c r="F265" s="789"/>
      <c r="G265" s="770" t="s">
        <v>138</v>
      </c>
      <c r="H265" s="789"/>
      <c r="I265" s="789"/>
      <c r="J265" s="770" t="s">
        <v>139</v>
      </c>
      <c r="K265" s="770"/>
      <c r="L265" s="770" t="s">
        <v>1088</v>
      </c>
      <c r="M265" s="770"/>
      <c r="N265" s="220" t="s">
        <v>140</v>
      </c>
      <c r="O265" s="28" t="s">
        <v>141</v>
      </c>
      <c r="P265" s="220" t="s">
        <v>142</v>
      </c>
      <c r="Q265" s="770" t="s">
        <v>143</v>
      </c>
      <c r="R265" s="770"/>
      <c r="S265" s="790"/>
      <c r="T265" s="790"/>
      <c r="U265" s="790"/>
    </row>
    <row r="266" spans="1:21" ht="15" customHeight="1" x14ac:dyDescent="0.2">
      <c r="B266" s="243" t="s">
        <v>144</v>
      </c>
      <c r="C266" s="245"/>
      <c r="D266" s="479" t="s">
        <v>1175</v>
      </c>
      <c r="E266" s="479"/>
      <c r="F266" s="79" t="s">
        <v>146</v>
      </c>
      <c r="G266" s="809">
        <v>3039215719</v>
      </c>
      <c r="H266" s="809"/>
      <c r="I266" s="809"/>
      <c r="J266" s="800" t="s">
        <v>1176</v>
      </c>
      <c r="K266" s="801"/>
      <c r="L266" s="811" t="s">
        <v>318</v>
      </c>
      <c r="M266" s="812"/>
      <c r="N266" s="116">
        <v>2456948393</v>
      </c>
      <c r="O266" s="59">
        <f>138.32/111.82</f>
        <v>1.2369880164550171</v>
      </c>
      <c r="P266" s="117" t="s">
        <v>429</v>
      </c>
      <c r="Q266" s="782">
        <f t="shared" ref="Q266:Q278" si="20">+G266/O266</f>
        <v>2456948392.8468766</v>
      </c>
      <c r="R266" s="783"/>
      <c r="S266" s="239" t="s">
        <v>319</v>
      </c>
      <c r="T266" s="239"/>
      <c r="U266" s="239"/>
    </row>
    <row r="267" spans="1:21" ht="15" customHeight="1" x14ac:dyDescent="0.2">
      <c r="B267" s="243" t="s">
        <v>148</v>
      </c>
      <c r="C267" s="245"/>
      <c r="D267" s="479" t="s">
        <v>1175</v>
      </c>
      <c r="E267" s="479"/>
      <c r="F267" s="79" t="s">
        <v>146</v>
      </c>
      <c r="G267" s="809">
        <f>11645347+3039215719</f>
        <v>3050861066</v>
      </c>
      <c r="H267" s="809"/>
      <c r="I267" s="810"/>
      <c r="J267" s="800" t="s">
        <v>1177</v>
      </c>
      <c r="K267" s="801"/>
      <c r="L267" s="781" t="s">
        <v>320</v>
      </c>
      <c r="M267" s="781"/>
      <c r="N267" s="116">
        <v>2456948393</v>
      </c>
      <c r="O267" s="59">
        <f>138.85/111.82</f>
        <v>1.2417277767841173</v>
      </c>
      <c r="P267" s="118" t="s">
        <v>304</v>
      </c>
      <c r="Q267" s="782">
        <f t="shared" si="20"/>
        <v>2456948393.230969</v>
      </c>
      <c r="R267" s="783"/>
      <c r="S267" s="239" t="s">
        <v>319</v>
      </c>
      <c r="T267" s="239"/>
      <c r="U267" s="239"/>
    </row>
    <row r="268" spans="1:21" ht="31.5" customHeight="1" x14ac:dyDescent="0.2">
      <c r="B268" s="243" t="s">
        <v>149</v>
      </c>
      <c r="C268" s="245"/>
      <c r="D268" s="479" t="s">
        <v>1175</v>
      </c>
      <c r="E268" s="479"/>
      <c r="F268" s="79" t="s">
        <v>146</v>
      </c>
      <c r="G268" s="809">
        <v>3069977012</v>
      </c>
      <c r="H268" s="809"/>
      <c r="I268" s="810"/>
      <c r="J268" s="800" t="s">
        <v>1178</v>
      </c>
      <c r="K268" s="801"/>
      <c r="L268" s="781">
        <v>43150</v>
      </c>
      <c r="M268" s="781"/>
      <c r="N268" s="116">
        <v>2456948393</v>
      </c>
      <c r="O268" s="59">
        <f>139.72/111.82</f>
        <v>1.2495081380790556</v>
      </c>
      <c r="P268" s="111" t="s">
        <v>321</v>
      </c>
      <c r="Q268" s="782">
        <f t="shared" si="20"/>
        <v>2456948393.0850272</v>
      </c>
      <c r="R268" s="783"/>
      <c r="S268" s="239" t="s">
        <v>319</v>
      </c>
      <c r="T268" s="239"/>
      <c r="U268" s="239"/>
    </row>
    <row r="269" spans="1:21" ht="15" customHeight="1" x14ac:dyDescent="0.2">
      <c r="B269" s="243" t="s">
        <v>150</v>
      </c>
      <c r="C269" s="245"/>
      <c r="D269" s="479" t="s">
        <v>1175</v>
      </c>
      <c r="E269" s="479"/>
      <c r="F269" s="79" t="s">
        <v>146</v>
      </c>
      <c r="G269" s="809">
        <v>3069977012</v>
      </c>
      <c r="H269" s="809"/>
      <c r="I269" s="810"/>
      <c r="J269" s="800" t="s">
        <v>1179</v>
      </c>
      <c r="K269" s="801"/>
      <c r="L269" s="781">
        <v>43157</v>
      </c>
      <c r="M269" s="781"/>
      <c r="N269" s="116">
        <v>2456948393</v>
      </c>
      <c r="O269" s="59">
        <f>139.72/111.82</f>
        <v>1.2495081380790556</v>
      </c>
      <c r="P269" s="111" t="s">
        <v>322</v>
      </c>
      <c r="Q269" s="782">
        <f t="shared" si="20"/>
        <v>2456948393.0850272</v>
      </c>
      <c r="R269" s="783"/>
      <c r="S269" s="239" t="s">
        <v>286</v>
      </c>
      <c r="T269" s="239"/>
      <c r="U269" s="239"/>
    </row>
    <row r="270" spans="1:21" ht="14.25" x14ac:dyDescent="0.2">
      <c r="B270" s="813" t="s">
        <v>151</v>
      </c>
      <c r="C270" s="814"/>
      <c r="D270" s="796" t="s">
        <v>1175</v>
      </c>
      <c r="E270" s="796"/>
      <c r="F270" s="88" t="s">
        <v>146</v>
      </c>
      <c r="G270" s="815">
        <v>3091729640</v>
      </c>
      <c r="H270" s="815"/>
      <c r="I270" s="782"/>
      <c r="J270" s="816" t="s">
        <v>1180</v>
      </c>
      <c r="K270" s="817"/>
      <c r="L270" s="799">
        <v>43182</v>
      </c>
      <c r="M270" s="799"/>
      <c r="N270" s="116">
        <v>2456948393</v>
      </c>
      <c r="O270" s="109">
        <f>140.71/111.82</f>
        <v>1.2583616526560546</v>
      </c>
      <c r="P270" s="111" t="s">
        <v>313</v>
      </c>
      <c r="Q270" s="782">
        <f t="shared" si="20"/>
        <v>2456948392.7567334</v>
      </c>
      <c r="R270" s="783"/>
      <c r="S270" s="791" t="s">
        <v>286</v>
      </c>
      <c r="T270" s="791"/>
      <c r="U270" s="791"/>
    </row>
    <row r="271" spans="1:21" ht="15" customHeight="1" x14ac:dyDescent="0.2">
      <c r="B271" s="243" t="s">
        <v>152</v>
      </c>
      <c r="C271" s="245"/>
      <c r="D271" s="479" t="s">
        <v>1175</v>
      </c>
      <c r="E271" s="479"/>
      <c r="F271" s="79" t="s">
        <v>146</v>
      </c>
      <c r="G271" s="809">
        <f>3099200240+14282029</f>
        <v>3113482269</v>
      </c>
      <c r="H271" s="809"/>
      <c r="I271" s="810"/>
      <c r="J271" s="800" t="s">
        <v>1181</v>
      </c>
      <c r="K271" s="801"/>
      <c r="L271" s="781">
        <v>43237</v>
      </c>
      <c r="M271" s="781"/>
      <c r="N271" s="116">
        <v>2456948393</v>
      </c>
      <c r="O271" s="109">
        <f>141.7/111.82</f>
        <v>1.2672151672330532</v>
      </c>
      <c r="P271" s="111" t="s">
        <v>370</v>
      </c>
      <c r="Q271" s="782">
        <f t="shared" si="20"/>
        <v>2456948393.2221594</v>
      </c>
      <c r="R271" s="783"/>
      <c r="S271" s="239" t="s">
        <v>286</v>
      </c>
      <c r="T271" s="239"/>
      <c r="U271" s="239"/>
    </row>
    <row r="272" spans="1:21" ht="15" customHeight="1" x14ac:dyDescent="0.2">
      <c r="B272" s="243" t="s">
        <v>153</v>
      </c>
      <c r="C272" s="245"/>
      <c r="D272" s="479" t="s">
        <v>1175</v>
      </c>
      <c r="E272" s="479"/>
      <c r="F272" s="79" t="s">
        <v>146</v>
      </c>
      <c r="G272" s="809">
        <v>3113482269</v>
      </c>
      <c r="H272" s="809"/>
      <c r="I272" s="810"/>
      <c r="J272" s="800" t="s">
        <v>1182</v>
      </c>
      <c r="K272" s="801"/>
      <c r="L272" s="781">
        <v>43249</v>
      </c>
      <c r="M272" s="781"/>
      <c r="N272" s="116">
        <v>2456948393</v>
      </c>
      <c r="O272" s="109">
        <f>141.7/111.82</f>
        <v>1.2672151672330532</v>
      </c>
      <c r="P272" s="111" t="s">
        <v>371</v>
      </c>
      <c r="Q272" s="782">
        <f t="shared" si="20"/>
        <v>2456948393.2221594</v>
      </c>
      <c r="R272" s="783"/>
      <c r="S272" s="239" t="s">
        <v>286</v>
      </c>
      <c r="T272" s="239"/>
      <c r="U272" s="239"/>
    </row>
    <row r="273" spans="2:21" ht="30" customHeight="1" x14ac:dyDescent="0.2">
      <c r="B273" s="243" t="s">
        <v>154</v>
      </c>
      <c r="C273" s="245"/>
      <c r="D273" s="479" t="s">
        <v>1175</v>
      </c>
      <c r="E273" s="479"/>
      <c r="F273" s="79" t="s">
        <v>146</v>
      </c>
      <c r="G273" s="809">
        <v>3126226233</v>
      </c>
      <c r="H273" s="809"/>
      <c r="I273" s="810"/>
      <c r="J273" s="800" t="s">
        <v>1183</v>
      </c>
      <c r="K273" s="801"/>
      <c r="L273" s="781">
        <v>43305</v>
      </c>
      <c r="M273" s="781"/>
      <c r="N273" s="116">
        <v>2456948393</v>
      </c>
      <c r="O273" s="109">
        <f>142.28/111.82</f>
        <v>1.272402074763012</v>
      </c>
      <c r="P273" s="111" t="s">
        <v>390</v>
      </c>
      <c r="Q273" s="782">
        <f t="shared" si="20"/>
        <v>2456948393.1266518</v>
      </c>
      <c r="R273" s="783"/>
      <c r="S273" s="239" t="s">
        <v>319</v>
      </c>
      <c r="T273" s="239"/>
      <c r="U273" s="239"/>
    </row>
    <row r="274" spans="2:21" ht="30" customHeight="1" x14ac:dyDescent="0.2">
      <c r="B274" s="243" t="s">
        <v>229</v>
      </c>
      <c r="C274" s="245"/>
      <c r="D274" s="479" t="s">
        <v>1175</v>
      </c>
      <c r="E274" s="479"/>
      <c r="F274" s="79" t="s">
        <v>146</v>
      </c>
      <c r="G274" s="809">
        <v>3126226233</v>
      </c>
      <c r="H274" s="809"/>
      <c r="I274" s="810"/>
      <c r="J274" s="800" t="s">
        <v>1184</v>
      </c>
      <c r="K274" s="801"/>
      <c r="L274" s="781">
        <v>43313</v>
      </c>
      <c r="M274" s="781"/>
      <c r="N274" s="116">
        <v>2456948393</v>
      </c>
      <c r="O274" s="109">
        <f>142.28/111.82</f>
        <v>1.272402074763012</v>
      </c>
      <c r="P274" s="111" t="s">
        <v>390</v>
      </c>
      <c r="Q274" s="782">
        <f t="shared" si="20"/>
        <v>2456948393.1266518</v>
      </c>
      <c r="R274" s="783"/>
      <c r="S274" s="239" t="s">
        <v>286</v>
      </c>
      <c r="T274" s="239"/>
      <c r="U274" s="239"/>
    </row>
    <row r="275" spans="2:21" ht="15" customHeight="1" x14ac:dyDescent="0.2">
      <c r="B275" s="813" t="s">
        <v>230</v>
      </c>
      <c r="C275" s="814"/>
      <c r="D275" s="796" t="s">
        <v>1175</v>
      </c>
      <c r="E275" s="796"/>
      <c r="F275" s="88" t="s">
        <v>146</v>
      </c>
      <c r="G275" s="815">
        <v>3122051486</v>
      </c>
      <c r="H275" s="815"/>
      <c r="I275" s="782"/>
      <c r="J275" s="816" t="s">
        <v>1185</v>
      </c>
      <c r="K275" s="817"/>
      <c r="L275" s="799">
        <v>43353</v>
      </c>
      <c r="M275" s="799"/>
      <c r="N275" s="116">
        <v>2456948393</v>
      </c>
      <c r="O275" s="109">
        <f>142.27/111.82</f>
        <v>1.2723126453228404</v>
      </c>
      <c r="P275" s="111" t="s">
        <v>400</v>
      </c>
      <c r="Q275" s="782">
        <f t="shared" si="20"/>
        <v>2453839861.9843955</v>
      </c>
      <c r="R275" s="783"/>
      <c r="S275" s="239" t="s">
        <v>1186</v>
      </c>
      <c r="T275" s="239"/>
      <c r="U275" s="239"/>
    </row>
    <row r="276" spans="2:21" ht="15" customHeight="1" x14ac:dyDescent="0.2">
      <c r="B276" s="243" t="s">
        <v>231</v>
      </c>
      <c r="C276" s="245"/>
      <c r="D276" s="479" t="s">
        <v>1175</v>
      </c>
      <c r="E276" s="479"/>
      <c r="F276" s="79" t="s">
        <v>146</v>
      </c>
      <c r="G276" s="809">
        <v>3131060150</v>
      </c>
      <c r="H276" s="809"/>
      <c r="I276" s="810"/>
      <c r="J276" s="800" t="s">
        <v>1187</v>
      </c>
      <c r="K276" s="801"/>
      <c r="L276" s="781">
        <v>43384</v>
      </c>
      <c r="M276" s="781"/>
      <c r="N276" s="116">
        <v>2456948393</v>
      </c>
      <c r="O276" s="109">
        <f>142.5/111.82</f>
        <v>1.2743695224467895</v>
      </c>
      <c r="P276" s="111" t="s">
        <v>408</v>
      </c>
      <c r="Q276" s="782">
        <f t="shared" si="20"/>
        <v>2456948392.7929826</v>
      </c>
      <c r="R276" s="783"/>
      <c r="S276" s="239" t="s">
        <v>286</v>
      </c>
      <c r="T276" s="239"/>
      <c r="U276" s="239"/>
    </row>
    <row r="277" spans="2:21" ht="15" customHeight="1" x14ac:dyDescent="0.2">
      <c r="B277" s="243" t="s">
        <v>232</v>
      </c>
      <c r="C277" s="245"/>
      <c r="D277" s="479" t="s">
        <v>1175</v>
      </c>
      <c r="E277" s="479"/>
      <c r="F277" s="79" t="s">
        <v>146</v>
      </c>
      <c r="G277" s="809">
        <v>3131060150</v>
      </c>
      <c r="H277" s="809"/>
      <c r="I277" s="810"/>
      <c r="J277" s="800" t="s">
        <v>1188</v>
      </c>
      <c r="K277" s="801"/>
      <c r="L277" s="781">
        <v>43384</v>
      </c>
      <c r="M277" s="781"/>
      <c r="N277" s="116">
        <v>2456948393</v>
      </c>
      <c r="O277" s="109">
        <f>142.5/111.82</f>
        <v>1.2743695224467895</v>
      </c>
      <c r="P277" s="111" t="s">
        <v>408</v>
      </c>
      <c r="Q277" s="782">
        <f t="shared" si="20"/>
        <v>2456948392.7929826</v>
      </c>
      <c r="R277" s="783"/>
      <c r="S277" s="239" t="s">
        <v>286</v>
      </c>
      <c r="T277" s="239"/>
      <c r="U277" s="239"/>
    </row>
    <row r="278" spans="2:21" ht="14.25" x14ac:dyDescent="0.2">
      <c r="B278" s="210"/>
      <c r="C278" s="212"/>
      <c r="D278" s="479" t="s">
        <v>1175</v>
      </c>
      <c r="E278" s="479"/>
      <c r="F278" s="79" t="s">
        <v>146</v>
      </c>
      <c r="G278" s="809">
        <v>4008101</v>
      </c>
      <c r="H278" s="809"/>
      <c r="I278" s="810"/>
      <c r="J278" s="800" t="s">
        <v>414</v>
      </c>
      <c r="K278" s="801"/>
      <c r="L278" s="811">
        <v>43431</v>
      </c>
      <c r="M278" s="812"/>
      <c r="N278" s="116"/>
      <c r="O278" s="109">
        <f>142.5/111.82</f>
        <v>1.2743695224467895</v>
      </c>
      <c r="P278" s="111" t="s">
        <v>415</v>
      </c>
      <c r="Q278" s="782">
        <f t="shared" si="20"/>
        <v>3145163.8864561403</v>
      </c>
      <c r="R278" s="783"/>
      <c r="S278" s="239" t="s">
        <v>416</v>
      </c>
      <c r="T278" s="239"/>
      <c r="U278" s="239"/>
    </row>
    <row r="279" spans="2:21" ht="14.25" x14ac:dyDescent="0.2">
      <c r="B279" s="243" t="s">
        <v>233</v>
      </c>
      <c r="C279" s="245"/>
      <c r="D279" s="479" t="s">
        <v>1175</v>
      </c>
      <c r="E279" s="479"/>
      <c r="F279" s="79" t="s">
        <v>146</v>
      </c>
      <c r="G279" s="809">
        <v>3134795450</v>
      </c>
      <c r="H279" s="809"/>
      <c r="I279" s="810"/>
      <c r="J279" s="800" t="s">
        <v>1189</v>
      </c>
      <c r="K279" s="801"/>
      <c r="L279" s="781">
        <v>43432</v>
      </c>
      <c r="M279" s="781"/>
      <c r="N279" s="116">
        <v>2456948393</v>
      </c>
      <c r="O279" s="109">
        <f>142.67/111.82</f>
        <v>1.2758898229297084</v>
      </c>
      <c r="P279" s="111" t="s">
        <v>415</v>
      </c>
      <c r="Q279" s="782">
        <f>+G279/O279</f>
        <v>2456948392.9277353</v>
      </c>
      <c r="R279" s="783"/>
      <c r="S279" s="239" t="s">
        <v>286</v>
      </c>
      <c r="T279" s="239"/>
      <c r="U279" s="239"/>
    </row>
    <row r="280" spans="2:21" ht="14.25" x14ac:dyDescent="0.2">
      <c r="B280" s="243" t="s">
        <v>234</v>
      </c>
      <c r="C280" s="245"/>
      <c r="D280" s="479" t="s">
        <v>1175</v>
      </c>
      <c r="E280" s="479"/>
      <c r="F280" s="79" t="s">
        <v>146</v>
      </c>
      <c r="G280" s="809">
        <v>3138530750</v>
      </c>
      <c r="H280" s="809"/>
      <c r="I280" s="810"/>
      <c r="J280" s="800" t="s">
        <v>1190</v>
      </c>
      <c r="K280" s="801"/>
      <c r="L280" s="781">
        <v>43444</v>
      </c>
      <c r="M280" s="781"/>
      <c r="N280" s="116">
        <v>2456948393</v>
      </c>
      <c r="O280" s="109">
        <f>142.84/111.82</f>
        <v>1.2774101234126276</v>
      </c>
      <c r="P280" s="111" t="s">
        <v>419</v>
      </c>
      <c r="Q280" s="782">
        <f t="shared" ref="Q280" si="21">+G280/O280</f>
        <v>2456948393.0621672</v>
      </c>
      <c r="R280" s="783"/>
      <c r="S280" s="239" t="s">
        <v>286</v>
      </c>
      <c r="T280" s="239"/>
      <c r="U280" s="239"/>
    </row>
    <row r="281" spans="2:21" ht="14.25" x14ac:dyDescent="0.2">
      <c r="B281" s="243" t="s">
        <v>236</v>
      </c>
      <c r="C281" s="245"/>
      <c r="D281" s="479" t="s">
        <v>1175</v>
      </c>
      <c r="E281" s="479"/>
      <c r="F281" s="79" t="s">
        <v>146</v>
      </c>
      <c r="G281" s="809">
        <v>3138530750</v>
      </c>
      <c r="H281" s="809"/>
      <c r="I281" s="810"/>
      <c r="J281" s="800" t="s">
        <v>1191</v>
      </c>
      <c r="K281" s="801"/>
      <c r="L281" s="781">
        <v>43444</v>
      </c>
      <c r="M281" s="781"/>
      <c r="N281" s="116">
        <v>2456948393</v>
      </c>
      <c r="O281" s="109">
        <f>142.84/111.82</f>
        <v>1.2774101234126276</v>
      </c>
      <c r="P281" s="111" t="s">
        <v>419</v>
      </c>
      <c r="Q281" s="782">
        <f>+G281/O281</f>
        <v>2456948393.0621672</v>
      </c>
      <c r="R281" s="783"/>
      <c r="S281" s="239" t="s">
        <v>286</v>
      </c>
      <c r="T281" s="239"/>
      <c r="U281" s="239"/>
    </row>
    <row r="282" spans="2:21" ht="14.25" x14ac:dyDescent="0.2">
      <c r="B282" s="243" t="s">
        <v>238</v>
      </c>
      <c r="C282" s="245"/>
      <c r="D282" s="479" t="s">
        <v>1175</v>
      </c>
      <c r="E282" s="479"/>
      <c r="F282" s="79" t="s">
        <v>146</v>
      </c>
      <c r="G282" s="809">
        <v>3166875084</v>
      </c>
      <c r="H282" s="809"/>
      <c r="I282" s="810"/>
      <c r="J282" s="800" t="s">
        <v>1192</v>
      </c>
      <c r="K282" s="801"/>
      <c r="L282" s="781">
        <v>43507</v>
      </c>
      <c r="M282" s="781"/>
      <c r="N282" s="116">
        <v>2456948393</v>
      </c>
      <c r="O282" s="109">
        <f>100.6/78.05</f>
        <v>1.2889173606662396</v>
      </c>
      <c r="P282" s="111" t="s">
        <v>432</v>
      </c>
      <c r="Q282" s="782">
        <f>+G282/O282</f>
        <v>2457003979.1868787</v>
      </c>
      <c r="R282" s="783"/>
      <c r="S282" s="239" t="s">
        <v>286</v>
      </c>
      <c r="T282" s="239"/>
      <c r="U282" s="239"/>
    </row>
    <row r="283" spans="2:21" ht="14.25" x14ac:dyDescent="0.2">
      <c r="B283" s="243" t="s">
        <v>241</v>
      </c>
      <c r="C283" s="245"/>
      <c r="D283" s="479" t="s">
        <v>1175</v>
      </c>
      <c r="E283" s="479"/>
      <c r="F283" s="79" t="s">
        <v>146</v>
      </c>
      <c r="G283" s="809">
        <v>7000000000</v>
      </c>
      <c r="H283" s="809"/>
      <c r="I283" s="810"/>
      <c r="J283" s="800" t="s">
        <v>1193</v>
      </c>
      <c r="K283" s="801"/>
      <c r="L283" s="781">
        <v>43550</v>
      </c>
      <c r="M283" s="781"/>
      <c r="N283" s="116">
        <v>2456948393</v>
      </c>
      <c r="O283" s="109">
        <f>101.18/78.05</f>
        <v>1.2963484945547727</v>
      </c>
      <c r="P283" s="111" t="s">
        <v>439</v>
      </c>
      <c r="Q283" s="782">
        <f>+G283/O283</f>
        <v>5399782565.7244511</v>
      </c>
      <c r="R283" s="783"/>
      <c r="S283" s="239" t="s">
        <v>440</v>
      </c>
      <c r="T283" s="239"/>
      <c r="U283" s="239"/>
    </row>
    <row r="284" spans="2:21" ht="15" x14ac:dyDescent="0.2">
      <c r="B284" s="243" t="s">
        <v>244</v>
      </c>
      <c r="C284" s="245"/>
      <c r="D284" s="479" t="s">
        <v>1175</v>
      </c>
      <c r="E284" s="479"/>
      <c r="F284" s="79" t="s">
        <v>146</v>
      </c>
      <c r="G284" s="784"/>
      <c r="H284" s="785"/>
      <c r="I284" s="785"/>
      <c r="J284" s="800" t="s">
        <v>1194</v>
      </c>
      <c r="K284" s="801"/>
      <c r="L284" s="781"/>
      <c r="M284" s="781"/>
      <c r="N284" s="116">
        <v>2456948393</v>
      </c>
      <c r="O284" s="109">
        <f t="shared" ref="O284:O285" si="22">101.18/78.05</f>
        <v>1.2963484945547727</v>
      </c>
      <c r="P284" s="111"/>
      <c r="Q284" s="782"/>
      <c r="R284" s="783"/>
      <c r="S284" s="808" t="s">
        <v>497</v>
      </c>
      <c r="T284" s="808"/>
      <c r="U284" s="808"/>
    </row>
    <row r="285" spans="2:21" ht="15" x14ac:dyDescent="0.2">
      <c r="B285" s="243" t="s">
        <v>323</v>
      </c>
      <c r="C285" s="245"/>
      <c r="D285" s="479" t="s">
        <v>1175</v>
      </c>
      <c r="E285" s="479"/>
      <c r="F285" s="79" t="s">
        <v>146</v>
      </c>
      <c r="G285" s="784"/>
      <c r="H285" s="785"/>
      <c r="I285" s="785"/>
      <c r="J285" s="800" t="s">
        <v>1195</v>
      </c>
      <c r="K285" s="801"/>
      <c r="L285" s="781"/>
      <c r="M285" s="781"/>
      <c r="N285" s="119">
        <v>1455974867</v>
      </c>
      <c r="O285" s="109">
        <f t="shared" si="22"/>
        <v>1.2963484945547727</v>
      </c>
      <c r="P285" s="111"/>
      <c r="Q285" s="782"/>
      <c r="R285" s="783"/>
      <c r="S285" s="808" t="s">
        <v>497</v>
      </c>
      <c r="T285" s="808"/>
      <c r="U285" s="808"/>
    </row>
    <row r="286" spans="2:21" ht="15" x14ac:dyDescent="0.2">
      <c r="B286" s="243" t="s">
        <v>324</v>
      </c>
      <c r="C286" s="245"/>
      <c r="D286" s="479" t="s">
        <v>1175</v>
      </c>
      <c r="E286" s="479"/>
      <c r="F286" s="79" t="s">
        <v>146</v>
      </c>
      <c r="G286" s="784">
        <v>6309098263</v>
      </c>
      <c r="H286" s="785"/>
      <c r="I286" s="785"/>
      <c r="J286" s="800" t="s">
        <v>1196</v>
      </c>
      <c r="K286" s="801"/>
      <c r="L286" s="781">
        <v>43612</v>
      </c>
      <c r="M286" s="781"/>
      <c r="N286" s="119">
        <v>1455974867</v>
      </c>
      <c r="O286" s="109">
        <f>102.12/78.05</f>
        <v>1.3083920563741192</v>
      </c>
      <c r="P286" s="111" t="s">
        <v>496</v>
      </c>
      <c r="Q286" s="782">
        <f>+G286/O286</f>
        <v>4822024279.5451431</v>
      </c>
      <c r="R286" s="783"/>
      <c r="S286" s="239" t="s">
        <v>520</v>
      </c>
      <c r="T286" s="239"/>
      <c r="U286" s="239"/>
    </row>
    <row r="287" spans="2:21" ht="15" x14ac:dyDescent="0.2">
      <c r="B287" s="243" t="s">
        <v>325</v>
      </c>
      <c r="C287" s="245"/>
      <c r="D287" s="479" t="s">
        <v>1175</v>
      </c>
      <c r="E287" s="479"/>
      <c r="F287" s="79" t="s">
        <v>146</v>
      </c>
      <c r="G287" s="784"/>
      <c r="H287" s="785"/>
      <c r="I287" s="785"/>
      <c r="J287" s="800" t="s">
        <v>1197</v>
      </c>
      <c r="K287" s="801"/>
      <c r="L287" s="781"/>
      <c r="M287" s="781"/>
      <c r="N287" s="119">
        <v>1455974867</v>
      </c>
      <c r="O287" s="109"/>
      <c r="P287" s="111"/>
      <c r="Q287" s="782"/>
      <c r="R287" s="783"/>
      <c r="S287" s="239" t="s">
        <v>286</v>
      </c>
      <c r="T287" s="239"/>
      <c r="U287" s="239"/>
    </row>
    <row r="288" spans="2:21" ht="15" x14ac:dyDescent="0.2">
      <c r="B288" s="243" t="s">
        <v>326</v>
      </c>
      <c r="C288" s="245"/>
      <c r="D288" s="479" t="s">
        <v>1175</v>
      </c>
      <c r="E288" s="479"/>
      <c r="F288" s="79" t="s">
        <v>146</v>
      </c>
      <c r="G288" s="784"/>
      <c r="H288" s="785"/>
      <c r="I288" s="785"/>
      <c r="J288" s="800" t="s">
        <v>1198</v>
      </c>
      <c r="K288" s="801"/>
      <c r="L288" s="781"/>
      <c r="M288" s="781"/>
      <c r="N288" s="119">
        <v>1455974867</v>
      </c>
      <c r="O288" s="109"/>
      <c r="P288" s="111"/>
      <c r="Q288" s="782"/>
      <c r="R288" s="783"/>
      <c r="S288" s="239" t="s">
        <v>286</v>
      </c>
      <c r="T288" s="239"/>
      <c r="U288" s="239"/>
    </row>
    <row r="289" spans="1:21" ht="15" x14ac:dyDescent="0.25">
      <c r="B289" s="791" t="s">
        <v>327</v>
      </c>
      <c r="C289" s="791"/>
      <c r="D289" s="796" t="s">
        <v>1175</v>
      </c>
      <c r="E289" s="796"/>
      <c r="F289" s="88" t="s">
        <v>146</v>
      </c>
      <c r="G289" s="797">
        <v>2643821720</v>
      </c>
      <c r="H289" s="797"/>
      <c r="I289" s="797"/>
      <c r="J289" s="798" t="s">
        <v>1199</v>
      </c>
      <c r="K289" s="798"/>
      <c r="L289" s="799">
        <v>43650</v>
      </c>
      <c r="M289" s="799"/>
      <c r="N289" s="120">
        <v>1455974867</v>
      </c>
      <c r="O289" s="109">
        <f>102.44/78.05</f>
        <v>1.3124919923126201</v>
      </c>
      <c r="P289" s="114" t="s">
        <v>521</v>
      </c>
      <c r="Q289" s="782">
        <f>+G289/O289</f>
        <v>2014352647.8524013</v>
      </c>
      <c r="R289" s="783"/>
      <c r="S289" s="791" t="s">
        <v>522</v>
      </c>
      <c r="T289" s="791"/>
      <c r="U289" s="791"/>
    </row>
    <row r="290" spans="1:21" ht="15" x14ac:dyDescent="0.25">
      <c r="B290" s="791" t="s">
        <v>498</v>
      </c>
      <c r="C290" s="791"/>
      <c r="D290" s="796" t="s">
        <v>1175</v>
      </c>
      <c r="E290" s="796"/>
      <c r="F290" s="88" t="s">
        <v>146</v>
      </c>
      <c r="G290" s="797">
        <v>9754517</v>
      </c>
      <c r="H290" s="797"/>
      <c r="I290" s="797"/>
      <c r="J290" s="798" t="s">
        <v>1199</v>
      </c>
      <c r="K290" s="798"/>
      <c r="L290" s="799">
        <v>43658</v>
      </c>
      <c r="M290" s="799"/>
      <c r="N290" s="120"/>
      <c r="O290" s="109">
        <f>102.71/78.05</f>
        <v>1.3159513132607303</v>
      </c>
      <c r="P290" s="114" t="s">
        <v>523</v>
      </c>
      <c r="Q290" s="782">
        <f>+G290/O290</f>
        <v>7412521.194138837</v>
      </c>
      <c r="R290" s="783"/>
      <c r="S290" s="791" t="s">
        <v>524</v>
      </c>
      <c r="T290" s="791"/>
      <c r="U290" s="791"/>
    </row>
    <row r="291" spans="1:21" ht="15" x14ac:dyDescent="0.25">
      <c r="B291" s="791" t="s">
        <v>498</v>
      </c>
      <c r="C291" s="791"/>
      <c r="D291" s="796" t="s">
        <v>1175</v>
      </c>
      <c r="E291" s="796"/>
      <c r="F291" s="88" t="s">
        <v>146</v>
      </c>
      <c r="G291" s="797">
        <v>3518806545</v>
      </c>
      <c r="H291" s="797"/>
      <c r="I291" s="797"/>
      <c r="J291" s="798"/>
      <c r="K291" s="798"/>
      <c r="L291" s="799">
        <v>43916</v>
      </c>
      <c r="M291" s="799"/>
      <c r="N291" s="120"/>
      <c r="O291" s="109">
        <f>104.94/78.05</f>
        <v>1.3445227418321588</v>
      </c>
      <c r="P291" s="114" t="s">
        <v>1200</v>
      </c>
      <c r="Q291" s="782">
        <f>+G291/O291</f>
        <v>2617141707.9974275</v>
      </c>
      <c r="R291" s="783"/>
      <c r="S291" s="791"/>
      <c r="T291" s="791"/>
      <c r="U291" s="791"/>
    </row>
    <row r="292" spans="1:21" x14ac:dyDescent="0.2">
      <c r="A292" s="1133"/>
      <c r="B292" s="1148" t="s">
        <v>525</v>
      </c>
      <c r="C292" s="1148"/>
      <c r="D292" s="1149"/>
      <c r="E292" s="1149"/>
      <c r="F292" s="1150"/>
      <c r="G292" s="1151">
        <f>SUM(G266:H290)</f>
        <v>65730763874</v>
      </c>
      <c r="H292" s="1151"/>
      <c r="I292" s="1151"/>
      <c r="J292" s="1152"/>
      <c r="K292" s="1152"/>
      <c r="L292" s="1153"/>
      <c r="M292" s="1153"/>
      <c r="N292" s="1154">
        <f>SUM(N266:N290)</f>
        <v>51504945409</v>
      </c>
      <c r="O292" s="1155"/>
      <c r="P292" s="1156"/>
      <c r="Q292" s="1157">
        <f>SUM(Q266:R291)</f>
        <v>54171980229.711578</v>
      </c>
      <c r="R292" s="1158"/>
      <c r="S292" s="1148">
        <f>+Q292-N292</f>
        <v>2667034820.7115784</v>
      </c>
      <c r="T292" s="1148"/>
      <c r="U292" s="1148"/>
    </row>
    <row r="294" spans="1:21" ht="15" x14ac:dyDescent="0.2">
      <c r="A294" s="1" t="s">
        <v>584</v>
      </c>
      <c r="B294" s="419" t="s">
        <v>425</v>
      </c>
      <c r="C294" s="419"/>
      <c r="D294" s="419"/>
      <c r="E294" s="419"/>
      <c r="F294" s="419"/>
      <c r="G294" s="419"/>
      <c r="H294" s="419"/>
      <c r="I294" s="419"/>
      <c r="J294" s="419"/>
      <c r="K294" s="419"/>
      <c r="L294" s="419"/>
      <c r="M294" s="419"/>
      <c r="N294" s="419"/>
      <c r="O294" s="419"/>
      <c r="P294" s="419"/>
      <c r="Q294" s="419"/>
      <c r="R294" s="419"/>
      <c r="S294" s="419"/>
      <c r="T294" s="419"/>
      <c r="U294" s="419"/>
    </row>
    <row r="295" spans="1:21" ht="15" x14ac:dyDescent="0.2">
      <c r="B295" s="788" t="s">
        <v>133</v>
      </c>
      <c r="C295" s="788"/>
      <c r="D295" s="789" t="s">
        <v>134</v>
      </c>
      <c r="E295" s="789"/>
      <c r="F295" s="789" t="s">
        <v>135</v>
      </c>
      <c r="G295" s="790" t="s">
        <v>136</v>
      </c>
      <c r="H295" s="790"/>
      <c r="I295" s="790"/>
      <c r="J295" s="790"/>
      <c r="K295" s="790"/>
      <c r="L295" s="790"/>
      <c r="M295" s="790"/>
      <c r="N295" s="790" t="s">
        <v>137</v>
      </c>
      <c r="O295" s="790"/>
      <c r="P295" s="790"/>
      <c r="Q295" s="790"/>
      <c r="R295" s="790"/>
      <c r="S295" s="790" t="s">
        <v>99</v>
      </c>
      <c r="T295" s="790"/>
      <c r="U295" s="790"/>
    </row>
    <row r="296" spans="1:21" ht="30" x14ac:dyDescent="0.2">
      <c r="B296" s="788"/>
      <c r="C296" s="788"/>
      <c r="D296" s="789"/>
      <c r="E296" s="789"/>
      <c r="F296" s="789"/>
      <c r="G296" s="770" t="s">
        <v>138</v>
      </c>
      <c r="H296" s="789"/>
      <c r="I296" s="789"/>
      <c r="J296" s="770" t="s">
        <v>139</v>
      </c>
      <c r="K296" s="770"/>
      <c r="L296" s="770" t="s">
        <v>1088</v>
      </c>
      <c r="M296" s="770"/>
      <c r="N296" s="220" t="s">
        <v>140</v>
      </c>
      <c r="O296" s="220" t="s">
        <v>141</v>
      </c>
      <c r="P296" s="220" t="s">
        <v>142</v>
      </c>
      <c r="Q296" s="770" t="s">
        <v>143</v>
      </c>
      <c r="R296" s="770"/>
      <c r="S296" s="790"/>
      <c r="T296" s="790"/>
      <c r="U296" s="790"/>
    </row>
    <row r="297" spans="1:21" ht="15" x14ac:dyDescent="0.2">
      <c r="B297" s="804" t="s">
        <v>426</v>
      </c>
      <c r="C297" s="805"/>
      <c r="D297" s="1159" t="s">
        <v>1201</v>
      </c>
      <c r="E297" s="1160"/>
      <c r="F297" s="79" t="s">
        <v>146</v>
      </c>
      <c r="G297" s="1161">
        <v>13016958191</v>
      </c>
      <c r="H297" s="1161"/>
      <c r="I297" s="1161"/>
      <c r="J297" s="765">
        <v>43465</v>
      </c>
      <c r="K297" s="766"/>
      <c r="L297" s="767">
        <v>43462</v>
      </c>
      <c r="M297" s="768"/>
      <c r="N297" s="779">
        <v>10214287467</v>
      </c>
      <c r="O297" s="121">
        <f>142.84/111.82</f>
        <v>1.2774101234126276</v>
      </c>
      <c r="P297" s="122" t="s">
        <v>427</v>
      </c>
      <c r="Q297" s="769">
        <f>+G297/O297</f>
        <v>10190116668.42355</v>
      </c>
      <c r="R297" s="769"/>
      <c r="S297" s="239" t="s">
        <v>1202</v>
      </c>
      <c r="T297" s="239"/>
      <c r="U297" s="239"/>
    </row>
    <row r="298" spans="1:21" ht="15" x14ac:dyDescent="0.2">
      <c r="B298" s="806"/>
      <c r="C298" s="807"/>
      <c r="D298" s="820" t="s">
        <v>1201</v>
      </c>
      <c r="E298" s="821"/>
      <c r="F298" s="79" t="s">
        <v>146</v>
      </c>
      <c r="G298" s="1161">
        <v>30876023</v>
      </c>
      <c r="H298" s="1161"/>
      <c r="I298" s="1161"/>
      <c r="J298" s="765">
        <v>43465</v>
      </c>
      <c r="K298" s="766"/>
      <c r="L298" s="767">
        <v>43469</v>
      </c>
      <c r="M298" s="768"/>
      <c r="N298" s="780"/>
      <c r="O298" s="121">
        <f>142.84/111.82</f>
        <v>1.2774101234126276</v>
      </c>
      <c r="P298" s="122" t="s">
        <v>427</v>
      </c>
      <c r="Q298" s="769">
        <f>+G298/O298</f>
        <v>24170798.738868661</v>
      </c>
      <c r="R298" s="769"/>
      <c r="S298" s="239" t="s">
        <v>319</v>
      </c>
      <c r="T298" s="239"/>
      <c r="U298" s="239"/>
    </row>
    <row r="299" spans="1:21" ht="15" x14ac:dyDescent="0.2">
      <c r="A299" s="1162"/>
      <c r="B299" s="1110" t="s">
        <v>585</v>
      </c>
      <c r="C299" s="1110"/>
      <c r="D299" s="1163" t="s">
        <v>1201</v>
      </c>
      <c r="E299" s="1164"/>
      <c r="F299" s="1165" t="s">
        <v>146</v>
      </c>
      <c r="G299" s="1166">
        <v>55856315730</v>
      </c>
      <c r="H299" s="1166"/>
      <c r="I299" s="1166"/>
      <c r="J299" s="1167">
        <v>43830</v>
      </c>
      <c r="K299" s="1168"/>
      <c r="L299" s="1167">
        <v>43829</v>
      </c>
      <c r="M299" s="1168"/>
      <c r="N299" s="1169">
        <v>42105325891</v>
      </c>
      <c r="O299" s="141">
        <f>103.54/78.05</f>
        <v>1.3265855221012173</v>
      </c>
      <c r="P299" s="142" t="s">
        <v>586</v>
      </c>
      <c r="Q299" s="787">
        <f>+G299/O299</f>
        <v>42105325890.733047</v>
      </c>
      <c r="R299" s="787"/>
      <c r="S299" s="1110" t="s">
        <v>587</v>
      </c>
      <c r="T299" s="1110"/>
      <c r="U299" s="1110"/>
    </row>
  </sheetData>
  <mergeCells count="1756">
    <mergeCell ref="B299:C299"/>
    <mergeCell ref="D299:E299"/>
    <mergeCell ref="G299:I299"/>
    <mergeCell ref="J299:K299"/>
    <mergeCell ref="L299:M299"/>
    <mergeCell ref="Q299:R299"/>
    <mergeCell ref="S299:U299"/>
    <mergeCell ref="B294:U294"/>
    <mergeCell ref="B295:C296"/>
    <mergeCell ref="D295:E296"/>
    <mergeCell ref="F295:F296"/>
    <mergeCell ref="G295:K295"/>
    <mergeCell ref="L295:M295"/>
    <mergeCell ref="N295:R295"/>
    <mergeCell ref="S295:U296"/>
    <mergeCell ref="G296:I296"/>
    <mergeCell ref="J296:K296"/>
    <mergeCell ref="L296:M296"/>
    <mergeCell ref="Q296:R296"/>
    <mergeCell ref="B297:C298"/>
    <mergeCell ref="D297:E297"/>
    <mergeCell ref="G297:I297"/>
    <mergeCell ref="J297:K297"/>
    <mergeCell ref="L297:M297"/>
    <mergeCell ref="N297:N298"/>
    <mergeCell ref="Q297:R297"/>
    <mergeCell ref="S297:U297"/>
    <mergeCell ref="D298:E298"/>
    <mergeCell ref="G298:I298"/>
    <mergeCell ref="J298:K298"/>
    <mergeCell ref="L298:M298"/>
    <mergeCell ref="Q298:R298"/>
    <mergeCell ref="S298:U298"/>
    <mergeCell ref="B290:C290"/>
    <mergeCell ref="D290:E290"/>
    <mergeCell ref="G290:I290"/>
    <mergeCell ref="J290:K290"/>
    <mergeCell ref="L290:M290"/>
    <mergeCell ref="Q290:R290"/>
    <mergeCell ref="S290:U290"/>
    <mergeCell ref="B291:C291"/>
    <mergeCell ref="D291:E291"/>
    <mergeCell ref="G291:I291"/>
    <mergeCell ref="J291:K291"/>
    <mergeCell ref="L291:M291"/>
    <mergeCell ref="Q291:R291"/>
    <mergeCell ref="S291:U291"/>
    <mergeCell ref="B292:C292"/>
    <mergeCell ref="D292:E292"/>
    <mergeCell ref="G292:I292"/>
    <mergeCell ref="J292:K292"/>
    <mergeCell ref="L292:M292"/>
    <mergeCell ref="Q292:R292"/>
    <mergeCell ref="S292:U292"/>
    <mergeCell ref="B287:C287"/>
    <mergeCell ref="D287:E287"/>
    <mergeCell ref="G287:I287"/>
    <mergeCell ref="J287:K287"/>
    <mergeCell ref="L287:M287"/>
    <mergeCell ref="Q287:R287"/>
    <mergeCell ref="S287:U287"/>
    <mergeCell ref="B288:C288"/>
    <mergeCell ref="D288:E288"/>
    <mergeCell ref="G288:I288"/>
    <mergeCell ref="J288:K288"/>
    <mergeCell ref="L288:M288"/>
    <mergeCell ref="Q288:R288"/>
    <mergeCell ref="S288:U288"/>
    <mergeCell ref="B289:C289"/>
    <mergeCell ref="D289:E289"/>
    <mergeCell ref="G289:I289"/>
    <mergeCell ref="J289:K289"/>
    <mergeCell ref="L289:M289"/>
    <mergeCell ref="Q289:R289"/>
    <mergeCell ref="S289:U289"/>
    <mergeCell ref="B284:C284"/>
    <mergeCell ref="D284:E284"/>
    <mergeCell ref="G284:I284"/>
    <mergeCell ref="J284:K284"/>
    <mergeCell ref="L284:M284"/>
    <mergeCell ref="Q284:R284"/>
    <mergeCell ref="S284:U284"/>
    <mergeCell ref="B285:C285"/>
    <mergeCell ref="D285:E285"/>
    <mergeCell ref="G285:I285"/>
    <mergeCell ref="J285:K285"/>
    <mergeCell ref="L285:M285"/>
    <mergeCell ref="Q285:R285"/>
    <mergeCell ref="S285:U285"/>
    <mergeCell ref="B286:C286"/>
    <mergeCell ref="D286:E286"/>
    <mergeCell ref="G286:I286"/>
    <mergeCell ref="J286:K286"/>
    <mergeCell ref="L286:M286"/>
    <mergeCell ref="Q286:R286"/>
    <mergeCell ref="S286:U286"/>
    <mergeCell ref="B281:C281"/>
    <mergeCell ref="D281:E281"/>
    <mergeCell ref="G281:I281"/>
    <mergeCell ref="J281:K281"/>
    <mergeCell ref="L281:M281"/>
    <mergeCell ref="Q281:R281"/>
    <mergeCell ref="S281:U281"/>
    <mergeCell ref="B282:C282"/>
    <mergeCell ref="D282:E282"/>
    <mergeCell ref="G282:I282"/>
    <mergeCell ref="J282:K282"/>
    <mergeCell ref="L282:M282"/>
    <mergeCell ref="Q282:R282"/>
    <mergeCell ref="S282:U282"/>
    <mergeCell ref="B283:C283"/>
    <mergeCell ref="D283:E283"/>
    <mergeCell ref="G283:I283"/>
    <mergeCell ref="J283:K283"/>
    <mergeCell ref="L283:M283"/>
    <mergeCell ref="Q283:R283"/>
    <mergeCell ref="S283:U283"/>
    <mergeCell ref="B276:C276"/>
    <mergeCell ref="D278:E278"/>
    <mergeCell ref="G278:I278"/>
    <mergeCell ref="J278:K278"/>
    <mergeCell ref="L278:M278"/>
    <mergeCell ref="Q278:R278"/>
    <mergeCell ref="S278:U278"/>
    <mergeCell ref="B279:C279"/>
    <mergeCell ref="D279:E279"/>
    <mergeCell ref="G279:I279"/>
    <mergeCell ref="J279:K279"/>
    <mergeCell ref="L279:M279"/>
    <mergeCell ref="Q279:R279"/>
    <mergeCell ref="S279:U279"/>
    <mergeCell ref="B280:C280"/>
    <mergeCell ref="D280:E280"/>
    <mergeCell ref="G280:I280"/>
    <mergeCell ref="J280:K280"/>
    <mergeCell ref="L280:M280"/>
    <mergeCell ref="Q280:R280"/>
    <mergeCell ref="S280:U280"/>
    <mergeCell ref="B272:C272"/>
    <mergeCell ref="D272:E272"/>
    <mergeCell ref="G272:I272"/>
    <mergeCell ref="J272:K272"/>
    <mergeCell ref="L272:M272"/>
    <mergeCell ref="Q272:R272"/>
    <mergeCell ref="S272:U272"/>
    <mergeCell ref="B273:C273"/>
    <mergeCell ref="D273:E273"/>
    <mergeCell ref="G273:I273"/>
    <mergeCell ref="J273:K273"/>
    <mergeCell ref="Q273:R273"/>
    <mergeCell ref="S273:U273"/>
    <mergeCell ref="B274:C274"/>
    <mergeCell ref="D274:E274"/>
    <mergeCell ref="S274:U274"/>
    <mergeCell ref="B275:C275"/>
    <mergeCell ref="N253:R253"/>
    <mergeCell ref="S253:U254"/>
    <mergeCell ref="B263:U263"/>
    <mergeCell ref="B264:C265"/>
    <mergeCell ref="D264:E265"/>
    <mergeCell ref="F264:F265"/>
    <mergeCell ref="G264:K264"/>
    <mergeCell ref="N264:R264"/>
    <mergeCell ref="S264:U265"/>
    <mergeCell ref="B270:C270"/>
    <mergeCell ref="D270:E270"/>
    <mergeCell ref="G270:I270"/>
    <mergeCell ref="J270:K270"/>
    <mergeCell ref="L270:M270"/>
    <mergeCell ref="S270:U270"/>
    <mergeCell ref="B271:C271"/>
    <mergeCell ref="D271:E271"/>
    <mergeCell ref="G271:I271"/>
    <mergeCell ref="J271:K271"/>
    <mergeCell ref="L271:M271"/>
    <mergeCell ref="Q271:R271"/>
    <mergeCell ref="S271:U271"/>
    <mergeCell ref="B239:C239"/>
    <mergeCell ref="D239:E239"/>
    <mergeCell ref="J239:K239"/>
    <mergeCell ref="L239:M239"/>
    <mergeCell ref="Q239:R239"/>
    <mergeCell ref="S239:U239"/>
    <mergeCell ref="B241:E241"/>
    <mergeCell ref="J241:K241"/>
    <mergeCell ref="L241:M241"/>
    <mergeCell ref="Q241:R241"/>
    <mergeCell ref="S241:U241"/>
    <mergeCell ref="B244:C244"/>
    <mergeCell ref="D244:E244"/>
    <mergeCell ref="S244:U244"/>
    <mergeCell ref="B247:E247"/>
    <mergeCell ref="B248:E248"/>
    <mergeCell ref="B252:U252"/>
    <mergeCell ref="B236:C236"/>
    <mergeCell ref="D236:E236"/>
    <mergeCell ref="J236:K236"/>
    <mergeCell ref="L236:M236"/>
    <mergeCell ref="Q236:R236"/>
    <mergeCell ref="S236:U236"/>
    <mergeCell ref="B237:C237"/>
    <mergeCell ref="D237:E237"/>
    <mergeCell ref="J237:K237"/>
    <mergeCell ref="L237:M237"/>
    <mergeCell ref="Q237:R237"/>
    <mergeCell ref="S237:U237"/>
    <mergeCell ref="B238:C238"/>
    <mergeCell ref="D238:E238"/>
    <mergeCell ref="J238:K238"/>
    <mergeCell ref="L238:M238"/>
    <mergeCell ref="Q238:R238"/>
    <mergeCell ref="S238:U238"/>
    <mergeCell ref="D200:E201"/>
    <mergeCell ref="F200:F201"/>
    <mergeCell ref="G200:K200"/>
    <mergeCell ref="N200:R200"/>
    <mergeCell ref="S200:U201"/>
    <mergeCell ref="J224:K226"/>
    <mergeCell ref="L224:M226"/>
    <mergeCell ref="S224:U226"/>
    <mergeCell ref="B228:C228"/>
    <mergeCell ref="D228:E228"/>
    <mergeCell ref="J228:K228"/>
    <mergeCell ref="L228:M228"/>
    <mergeCell ref="Q228:R228"/>
    <mergeCell ref="S228:U233"/>
    <mergeCell ref="B229:C229"/>
    <mergeCell ref="D229:E229"/>
    <mergeCell ref="J229:K229"/>
    <mergeCell ref="L229:M229"/>
    <mergeCell ref="Q229:R229"/>
    <mergeCell ref="B230:C230"/>
    <mergeCell ref="D230:E230"/>
    <mergeCell ref="J230:K230"/>
    <mergeCell ref="L230:M230"/>
    <mergeCell ref="Q230:R230"/>
    <mergeCell ref="B231:C231"/>
    <mergeCell ref="D231:E231"/>
    <mergeCell ref="J231:K231"/>
    <mergeCell ref="L231:M231"/>
    <mergeCell ref="Q231:R231"/>
    <mergeCell ref="B232:C232"/>
    <mergeCell ref="D232:E232"/>
    <mergeCell ref="J232:K232"/>
    <mergeCell ref="B193:C193"/>
    <mergeCell ref="D193:E193"/>
    <mergeCell ref="G193:I193"/>
    <mergeCell ref="J193:K193"/>
    <mergeCell ref="L193:M193"/>
    <mergeCell ref="Q193:R193"/>
    <mergeCell ref="S193:U193"/>
    <mergeCell ref="B194:C194"/>
    <mergeCell ref="D194:E194"/>
    <mergeCell ref="G194:I194"/>
    <mergeCell ref="J194:K194"/>
    <mergeCell ref="Q194:R194"/>
    <mergeCell ref="S194:U194"/>
    <mergeCell ref="B195:C195"/>
    <mergeCell ref="D195:E195"/>
    <mergeCell ref="G195:H195"/>
    <mergeCell ref="S195:U195"/>
    <mergeCell ref="N180:R180"/>
    <mergeCell ref="S180:U181"/>
    <mergeCell ref="G189:I189"/>
    <mergeCell ref="B190:C190"/>
    <mergeCell ref="D190:E190"/>
    <mergeCell ref="G190:I190"/>
    <mergeCell ref="J190:K190"/>
    <mergeCell ref="L190:M190"/>
    <mergeCell ref="Q190:R190"/>
    <mergeCell ref="S190:U190"/>
    <mergeCell ref="B191:C191"/>
    <mergeCell ref="D191:E191"/>
    <mergeCell ref="G191:I191"/>
    <mergeCell ref="J191:K191"/>
    <mergeCell ref="L191:M191"/>
    <mergeCell ref="Q191:R191"/>
    <mergeCell ref="S191:U191"/>
    <mergeCell ref="B173:C173"/>
    <mergeCell ref="D173:E173"/>
    <mergeCell ref="G173:I173"/>
    <mergeCell ref="J173:K173"/>
    <mergeCell ref="L173:M173"/>
    <mergeCell ref="Q173:R173"/>
    <mergeCell ref="S173:U173"/>
    <mergeCell ref="B174:C174"/>
    <mergeCell ref="D174:E174"/>
    <mergeCell ref="G174:I174"/>
    <mergeCell ref="J174:K174"/>
    <mergeCell ref="Q174:R174"/>
    <mergeCell ref="S174:U174"/>
    <mergeCell ref="B175:C175"/>
    <mergeCell ref="D175:E175"/>
    <mergeCell ref="S175:U175"/>
    <mergeCell ref="B179:U179"/>
    <mergeCell ref="D160:E160"/>
    <mergeCell ref="G160:I160"/>
    <mergeCell ref="J160:K160"/>
    <mergeCell ref="L160:M160"/>
    <mergeCell ref="Q160:R160"/>
    <mergeCell ref="S160:U160"/>
    <mergeCell ref="B161:C161"/>
    <mergeCell ref="D161:E161"/>
    <mergeCell ref="G161:I161"/>
    <mergeCell ref="J161:K161"/>
    <mergeCell ref="Q161:R161"/>
    <mergeCell ref="S161:U161"/>
    <mergeCell ref="B162:C162"/>
    <mergeCell ref="D162:E162"/>
    <mergeCell ref="S162:U162"/>
    <mergeCell ref="B166:U166"/>
    <mergeCell ref="B167:C168"/>
    <mergeCell ref="D167:E168"/>
    <mergeCell ref="F167:F168"/>
    <mergeCell ref="G167:K167"/>
    <mergeCell ref="N167:R167"/>
    <mergeCell ref="S167:U168"/>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S112:U112"/>
    <mergeCell ref="B113:C113"/>
    <mergeCell ref="D113:E113"/>
    <mergeCell ref="L113:M113"/>
    <mergeCell ref="Q113:R113"/>
    <mergeCell ref="S113:U113"/>
    <mergeCell ref="B112:C112"/>
    <mergeCell ref="D112:E112"/>
    <mergeCell ref="L112:M112"/>
    <mergeCell ref="Q112:R112"/>
    <mergeCell ref="D110:E110"/>
    <mergeCell ref="G110:H110"/>
    <mergeCell ref="L110:M110"/>
    <mergeCell ref="Q110:R110"/>
    <mergeCell ref="S110:U110"/>
    <mergeCell ref="G111:H111"/>
    <mergeCell ref="Q111:R111"/>
    <mergeCell ref="D111:E111"/>
    <mergeCell ref="G112:H112"/>
    <mergeCell ref="G113:H113"/>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B141:C141"/>
    <mergeCell ref="D141:E141"/>
    <mergeCell ref="G141:I141"/>
    <mergeCell ref="J141:K141"/>
    <mergeCell ref="L141:M141"/>
    <mergeCell ref="Q141:R141"/>
    <mergeCell ref="S141:U141"/>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B142:C142"/>
    <mergeCell ref="D142:E142"/>
    <mergeCell ref="G142:I142"/>
    <mergeCell ref="J142:K142"/>
    <mergeCell ref="L142:M142"/>
    <mergeCell ref="Q142:R142"/>
    <mergeCell ref="S142:U142"/>
    <mergeCell ref="B145:C145"/>
    <mergeCell ref="D145:E145"/>
    <mergeCell ref="G145:I145"/>
    <mergeCell ref="J145:K145"/>
    <mergeCell ref="L145:M145"/>
    <mergeCell ref="Q145:R145"/>
    <mergeCell ref="S145:U145"/>
    <mergeCell ref="L143:M143"/>
    <mergeCell ref="G144:I144"/>
    <mergeCell ref="J144:K144"/>
    <mergeCell ref="L144:M144"/>
    <mergeCell ref="Q144:R144"/>
    <mergeCell ref="B143:C143"/>
    <mergeCell ref="D143:E143"/>
    <mergeCell ref="G143:I143"/>
    <mergeCell ref="J143:K143"/>
    <mergeCell ref="Q143:R143"/>
    <mergeCell ref="S143:U143"/>
    <mergeCell ref="B144:C144"/>
    <mergeCell ref="D144:E144"/>
    <mergeCell ref="S144:U144"/>
    <mergeCell ref="L149:M149"/>
    <mergeCell ref="S146:U146"/>
    <mergeCell ref="B147:C147"/>
    <mergeCell ref="D147:E147"/>
    <mergeCell ref="J147:K147"/>
    <mergeCell ref="L147:M147"/>
    <mergeCell ref="Q147:R147"/>
    <mergeCell ref="S147:U147"/>
    <mergeCell ref="B146:C146"/>
    <mergeCell ref="D146:E146"/>
    <mergeCell ref="J146:K146"/>
    <mergeCell ref="L146:M146"/>
    <mergeCell ref="Q146:R146"/>
    <mergeCell ref="B148:U148"/>
    <mergeCell ref="B149:C150"/>
    <mergeCell ref="D149:E150"/>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B151:C151"/>
    <mergeCell ref="D151:E151"/>
    <mergeCell ref="G151:I151"/>
    <mergeCell ref="J151:K151"/>
    <mergeCell ref="L151:M151"/>
    <mergeCell ref="Q151:R151"/>
    <mergeCell ref="S151:U151"/>
    <mergeCell ref="J150:K150"/>
    <mergeCell ref="L150:M150"/>
    <mergeCell ref="Q150:R150"/>
    <mergeCell ref="F149:F150"/>
    <mergeCell ref="G149:K149"/>
    <mergeCell ref="N149:R149"/>
    <mergeCell ref="S149:U150"/>
    <mergeCell ref="G150:I150"/>
    <mergeCell ref="S156:U156"/>
    <mergeCell ref="B157:C157"/>
    <mergeCell ref="D157:E157"/>
    <mergeCell ref="G157:I157"/>
    <mergeCell ref="J157:K157"/>
    <mergeCell ref="L157:M157"/>
    <mergeCell ref="Q157:R157"/>
    <mergeCell ref="S157:U157"/>
    <mergeCell ref="B156:C156"/>
    <mergeCell ref="D156:E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G156:H156"/>
    <mergeCell ref="B163:C163"/>
    <mergeCell ref="D163:E163"/>
    <mergeCell ref="G163:I163"/>
    <mergeCell ref="J163:K163"/>
    <mergeCell ref="L163:M163"/>
    <mergeCell ref="Q163:R163"/>
    <mergeCell ref="S163:U163"/>
    <mergeCell ref="L161:M161"/>
    <mergeCell ref="G162:I162"/>
    <mergeCell ref="J162:K162"/>
    <mergeCell ref="L162:M162"/>
    <mergeCell ref="Q162:R162"/>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0:C160"/>
    <mergeCell ref="Q168:R168"/>
    <mergeCell ref="L167:M167"/>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B169:C169"/>
    <mergeCell ref="L174:M174"/>
    <mergeCell ref="G175:I175"/>
    <mergeCell ref="J175:K175"/>
    <mergeCell ref="L175:M175"/>
    <mergeCell ref="Q175:R175"/>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B172:C172"/>
    <mergeCell ref="D172:E172"/>
    <mergeCell ref="G172:I172"/>
    <mergeCell ref="J172:K172"/>
    <mergeCell ref="L172:M172"/>
    <mergeCell ref="Q172:R172"/>
    <mergeCell ref="S172:U172"/>
    <mergeCell ref="S177:U177"/>
    <mergeCell ref="B177:C177"/>
    <mergeCell ref="D177:E177"/>
    <mergeCell ref="G177:I177"/>
    <mergeCell ref="J177:K177"/>
    <mergeCell ref="L177:M177"/>
    <mergeCell ref="Q177:R177"/>
    <mergeCell ref="B176:C176"/>
    <mergeCell ref="D176:E176"/>
    <mergeCell ref="G176:I176"/>
    <mergeCell ref="J176:K176"/>
    <mergeCell ref="L176:M176"/>
    <mergeCell ref="Q176:R176"/>
    <mergeCell ref="S176:U176"/>
    <mergeCell ref="B182:C182"/>
    <mergeCell ref="D182:E182"/>
    <mergeCell ref="G182:I182"/>
    <mergeCell ref="J182:K182"/>
    <mergeCell ref="L182:M182"/>
    <mergeCell ref="Q182:R182"/>
    <mergeCell ref="S182:U182"/>
    <mergeCell ref="G181:I181"/>
    <mergeCell ref="J181:K181"/>
    <mergeCell ref="L181:M181"/>
    <mergeCell ref="Q181:R181"/>
    <mergeCell ref="L180:M180"/>
    <mergeCell ref="B180:C181"/>
    <mergeCell ref="D180:E181"/>
    <mergeCell ref="F180:F181"/>
    <mergeCell ref="G180:K180"/>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L194:M194"/>
    <mergeCell ref="J195:K195"/>
    <mergeCell ref="L195:M195"/>
    <mergeCell ref="Q195:R195"/>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B192:C192"/>
    <mergeCell ref="D192:E192"/>
    <mergeCell ref="G192:I192"/>
    <mergeCell ref="J192:K192"/>
    <mergeCell ref="L192:M192"/>
    <mergeCell ref="Q192:R192"/>
    <mergeCell ref="S192:U192"/>
    <mergeCell ref="B196:C196"/>
    <mergeCell ref="D196:E196"/>
    <mergeCell ref="J196:K196"/>
    <mergeCell ref="L196:M196"/>
    <mergeCell ref="Q196:R196"/>
    <mergeCell ref="S196:U196"/>
    <mergeCell ref="B202:C202"/>
    <mergeCell ref="D202:E202"/>
    <mergeCell ref="J202:K202"/>
    <mergeCell ref="L202:M202"/>
    <mergeCell ref="Q202:R202"/>
    <mergeCell ref="S202:U202"/>
    <mergeCell ref="G201:I201"/>
    <mergeCell ref="J201:K201"/>
    <mergeCell ref="L201:M201"/>
    <mergeCell ref="Q201:R201"/>
    <mergeCell ref="V199:W199"/>
    <mergeCell ref="X199:Z199"/>
    <mergeCell ref="L200:M200"/>
    <mergeCell ref="B199:U199"/>
    <mergeCell ref="B200:C201"/>
    <mergeCell ref="S205:U205"/>
    <mergeCell ref="B206:C206"/>
    <mergeCell ref="D206:E206"/>
    <mergeCell ref="J206:K206"/>
    <mergeCell ref="L206:M206"/>
    <mergeCell ref="Q206:R206"/>
    <mergeCell ref="S206:U206"/>
    <mergeCell ref="B205:C205"/>
    <mergeCell ref="D205:E205"/>
    <mergeCell ref="J205:K205"/>
    <mergeCell ref="L205:M205"/>
    <mergeCell ref="Q205:R205"/>
    <mergeCell ref="S203:U203"/>
    <mergeCell ref="B204:C204"/>
    <mergeCell ref="D204:E204"/>
    <mergeCell ref="J204:K204"/>
    <mergeCell ref="L204:M204"/>
    <mergeCell ref="Q204:R204"/>
    <mergeCell ref="S204:U204"/>
    <mergeCell ref="B203:C203"/>
    <mergeCell ref="D203:E203"/>
    <mergeCell ref="J203:K203"/>
    <mergeCell ref="L203:M203"/>
    <mergeCell ref="Q203:R203"/>
    <mergeCell ref="S209:U209"/>
    <mergeCell ref="B210:C210"/>
    <mergeCell ref="D210:E210"/>
    <mergeCell ref="J210:K210"/>
    <mergeCell ref="L210:M210"/>
    <mergeCell ref="Q210:R210"/>
    <mergeCell ref="S210:U210"/>
    <mergeCell ref="B209:C209"/>
    <mergeCell ref="D209:E209"/>
    <mergeCell ref="J209:K209"/>
    <mergeCell ref="L209:M209"/>
    <mergeCell ref="Q209:R209"/>
    <mergeCell ref="S207:U207"/>
    <mergeCell ref="B208:C208"/>
    <mergeCell ref="D208:E208"/>
    <mergeCell ref="J208:K208"/>
    <mergeCell ref="L208:M208"/>
    <mergeCell ref="Q208:R208"/>
    <mergeCell ref="S208:U208"/>
    <mergeCell ref="B207:C207"/>
    <mergeCell ref="D207:E207"/>
    <mergeCell ref="J207:K207"/>
    <mergeCell ref="L207:M207"/>
    <mergeCell ref="Q207:R207"/>
    <mergeCell ref="S213:U213"/>
    <mergeCell ref="B214:C214"/>
    <mergeCell ref="D214:E214"/>
    <mergeCell ref="J214:K214"/>
    <mergeCell ref="L214:M214"/>
    <mergeCell ref="Q214:R214"/>
    <mergeCell ref="S214:U214"/>
    <mergeCell ref="B213:C213"/>
    <mergeCell ref="D213:E213"/>
    <mergeCell ref="J213:K213"/>
    <mergeCell ref="L213:M213"/>
    <mergeCell ref="Q213:R213"/>
    <mergeCell ref="S211:U211"/>
    <mergeCell ref="B212:C212"/>
    <mergeCell ref="D212:E212"/>
    <mergeCell ref="J212:K212"/>
    <mergeCell ref="L212:M212"/>
    <mergeCell ref="Q212:R212"/>
    <mergeCell ref="S212:U212"/>
    <mergeCell ref="B211:C211"/>
    <mergeCell ref="D211:E211"/>
    <mergeCell ref="J211:K211"/>
    <mergeCell ref="L211:M211"/>
    <mergeCell ref="Q211:R211"/>
    <mergeCell ref="S217:U217"/>
    <mergeCell ref="B218:C218"/>
    <mergeCell ref="D218:E218"/>
    <mergeCell ref="J218:K218"/>
    <mergeCell ref="L218:M218"/>
    <mergeCell ref="Q218:R218"/>
    <mergeCell ref="S218:U218"/>
    <mergeCell ref="B217:C217"/>
    <mergeCell ref="D217:E217"/>
    <mergeCell ref="J217:K217"/>
    <mergeCell ref="L217:M217"/>
    <mergeCell ref="Q217:R217"/>
    <mergeCell ref="S215:U215"/>
    <mergeCell ref="B216:C216"/>
    <mergeCell ref="D216:E216"/>
    <mergeCell ref="J216:K216"/>
    <mergeCell ref="L216:M216"/>
    <mergeCell ref="Q216:R216"/>
    <mergeCell ref="S216:U216"/>
    <mergeCell ref="B215:C215"/>
    <mergeCell ref="D215:E215"/>
    <mergeCell ref="J215:K215"/>
    <mergeCell ref="L215:M215"/>
    <mergeCell ref="Q215:R215"/>
    <mergeCell ref="J221:K221"/>
    <mergeCell ref="L221:M221"/>
    <mergeCell ref="Q221:R221"/>
    <mergeCell ref="S219:U219"/>
    <mergeCell ref="B220:C220"/>
    <mergeCell ref="D220:E220"/>
    <mergeCell ref="J220:K220"/>
    <mergeCell ref="L220:M220"/>
    <mergeCell ref="Q220:R220"/>
    <mergeCell ref="S220:U220"/>
    <mergeCell ref="B219:C219"/>
    <mergeCell ref="D219:E219"/>
    <mergeCell ref="J219:K219"/>
    <mergeCell ref="L219:M219"/>
    <mergeCell ref="Q219:R219"/>
    <mergeCell ref="B226:C226"/>
    <mergeCell ref="D226:E226"/>
    <mergeCell ref="Q226:R226"/>
    <mergeCell ref="B225:C225"/>
    <mergeCell ref="D225:E225"/>
    <mergeCell ref="Q225:R225"/>
    <mergeCell ref="S223:U223"/>
    <mergeCell ref="B224:C224"/>
    <mergeCell ref="D224:E224"/>
    <mergeCell ref="Q224:R224"/>
    <mergeCell ref="B223:C223"/>
    <mergeCell ref="D223:E223"/>
    <mergeCell ref="J223:K223"/>
    <mergeCell ref="L223:M223"/>
    <mergeCell ref="Q223:R223"/>
    <mergeCell ref="B227:C227"/>
    <mergeCell ref="D227:E227"/>
    <mergeCell ref="J244:K244"/>
    <mergeCell ref="L244:M244"/>
    <mergeCell ref="Q244:R244"/>
    <mergeCell ref="B234:C234"/>
    <mergeCell ref="D234:E234"/>
    <mergeCell ref="J234:K234"/>
    <mergeCell ref="L234:M234"/>
    <mergeCell ref="Q234:R234"/>
    <mergeCell ref="S234:U234"/>
    <mergeCell ref="L232:M232"/>
    <mergeCell ref="J233:K233"/>
    <mergeCell ref="L233:M233"/>
    <mergeCell ref="Q233:R233"/>
    <mergeCell ref="Q232:R232"/>
    <mergeCell ref="B233:C233"/>
    <mergeCell ref="D233:E233"/>
    <mergeCell ref="B235:C235"/>
    <mergeCell ref="D235:E235"/>
    <mergeCell ref="J235:K235"/>
    <mergeCell ref="L235:M235"/>
    <mergeCell ref="Q235:R235"/>
    <mergeCell ref="S235:U235"/>
    <mergeCell ref="S246:U246"/>
    <mergeCell ref="J247:K247"/>
    <mergeCell ref="L247:M247"/>
    <mergeCell ref="Q247:R247"/>
    <mergeCell ref="S247:U247"/>
    <mergeCell ref="B246:C246"/>
    <mergeCell ref="D246:E246"/>
    <mergeCell ref="J246:K246"/>
    <mergeCell ref="L246:M246"/>
    <mergeCell ref="Q246:R246"/>
    <mergeCell ref="B245:C245"/>
    <mergeCell ref="D245:E245"/>
    <mergeCell ref="J245:K245"/>
    <mergeCell ref="L245:M245"/>
    <mergeCell ref="Q245:R245"/>
    <mergeCell ref="S245:U245"/>
    <mergeCell ref="S248:U248"/>
    <mergeCell ref="J248:K248"/>
    <mergeCell ref="L248:M248"/>
    <mergeCell ref="Q248:R248"/>
    <mergeCell ref="B255:C255"/>
    <mergeCell ref="D255:E255"/>
    <mergeCell ref="G255:I255"/>
    <mergeCell ref="J255:K255"/>
    <mergeCell ref="L255:M255"/>
    <mergeCell ref="Q255:R255"/>
    <mergeCell ref="S255:U255"/>
    <mergeCell ref="G254:I254"/>
    <mergeCell ref="J254:K254"/>
    <mergeCell ref="L254:M254"/>
    <mergeCell ref="Q254:R254"/>
    <mergeCell ref="L253:M253"/>
    <mergeCell ref="B253:C254"/>
    <mergeCell ref="D253:E254"/>
    <mergeCell ref="F253:F254"/>
    <mergeCell ref="G253:K253"/>
    <mergeCell ref="J266:K266"/>
    <mergeCell ref="L266:M266"/>
    <mergeCell ref="Q266:R266"/>
    <mergeCell ref="S266:U266"/>
    <mergeCell ref="G265:I265"/>
    <mergeCell ref="J265:K265"/>
    <mergeCell ref="L265:M265"/>
    <mergeCell ref="Q265:R265"/>
    <mergeCell ref="D269:E269"/>
    <mergeCell ref="G269:I269"/>
    <mergeCell ref="J269:K269"/>
    <mergeCell ref="L264:M264"/>
    <mergeCell ref="L269:M269"/>
    <mergeCell ref="S269:U269"/>
    <mergeCell ref="G168:I168"/>
    <mergeCell ref="J168:K168"/>
    <mergeCell ref="L168:M168"/>
    <mergeCell ref="B189:C189"/>
    <mergeCell ref="D189:E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Q269:R269"/>
    <mergeCell ref="S267:U267"/>
    <mergeCell ref="B268:C268"/>
    <mergeCell ref="B277:C277"/>
    <mergeCell ref="D277:E277"/>
    <mergeCell ref="G277:I277"/>
    <mergeCell ref="J277:K277"/>
    <mergeCell ref="L277:M277"/>
    <mergeCell ref="Q277:R277"/>
    <mergeCell ref="S277:U277"/>
    <mergeCell ref="B269:C269"/>
    <mergeCell ref="D169:E169"/>
    <mergeCell ref="G169:I169"/>
    <mergeCell ref="J169:K169"/>
    <mergeCell ref="L169:M169"/>
    <mergeCell ref="Q169:R169"/>
    <mergeCell ref="S169:U169"/>
    <mergeCell ref="D268:E268"/>
    <mergeCell ref="G268:I268"/>
    <mergeCell ref="J268:K268"/>
    <mergeCell ref="L268:M268"/>
    <mergeCell ref="Q268:R268"/>
    <mergeCell ref="S268:U268"/>
    <mergeCell ref="B267:C267"/>
    <mergeCell ref="D267:E267"/>
    <mergeCell ref="G267:I267"/>
    <mergeCell ref="J267:K267"/>
    <mergeCell ref="Q270:R270"/>
    <mergeCell ref="S276:U276"/>
    <mergeCell ref="D276:E276"/>
    <mergeCell ref="G276:I276"/>
    <mergeCell ref="J276:K276"/>
    <mergeCell ref="L276:M276"/>
    <mergeCell ref="Q276:R276"/>
    <mergeCell ref="Q274:R274"/>
    <mergeCell ref="J227:K227"/>
    <mergeCell ref="L227:M227"/>
    <mergeCell ref="Q227:R227"/>
    <mergeCell ref="S227:U227"/>
    <mergeCell ref="S221:U221"/>
    <mergeCell ref="B222:C222"/>
    <mergeCell ref="D222:E222"/>
    <mergeCell ref="J222:K222"/>
    <mergeCell ref="L222:M222"/>
    <mergeCell ref="Q222:R222"/>
    <mergeCell ref="S222:U222"/>
    <mergeCell ref="B221:C221"/>
    <mergeCell ref="D221:E221"/>
    <mergeCell ref="L267:M267"/>
    <mergeCell ref="Q267:R267"/>
    <mergeCell ref="B266:C266"/>
    <mergeCell ref="D266:E266"/>
    <mergeCell ref="G266:I266"/>
  </mergeCells>
  <hyperlinks>
    <hyperlink ref="Q245:R245" r:id="rId1" display="..\..\Varios\2019-10-07 Cálculos incumplimiento fondeo Ambiental.xlsx"/>
  </hyperlinks>
  <pageMargins left="0.70866141732283472" right="0.70866141732283472" top="0.74803149606299213" bottom="0.74803149606299213" header="0.31496062992125984" footer="0.31496062992125984"/>
  <pageSetup paperSize="9" scale="33" fitToHeight="0"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53"/>
  <sheetViews>
    <sheetView zoomScale="80" zoomScaleNormal="80" workbookViewId="0">
      <selection activeCell="H22" sqref="H22:L35"/>
    </sheetView>
  </sheetViews>
  <sheetFormatPr baseColWidth="10" defaultColWidth="11.5703125" defaultRowHeight="15" x14ac:dyDescent="0.25"/>
  <cols>
    <col min="1" max="7" width="11.5703125" style="125"/>
    <col min="8" max="8" width="5.5703125" style="125" customWidth="1"/>
    <col min="9" max="9" width="19.7109375" style="125" customWidth="1"/>
    <col min="10" max="11" width="11.5703125" style="125"/>
    <col min="12" max="12" width="19.28515625" style="125" customWidth="1"/>
    <col min="13" max="16384" width="11.5703125" style="125"/>
  </cols>
  <sheetData>
    <row r="1" spans="2:13" ht="15" customHeight="1" x14ac:dyDescent="0.25">
      <c r="B1" s="918" t="s">
        <v>330</v>
      </c>
      <c r="C1" s="919"/>
      <c r="D1" s="919"/>
      <c r="E1" s="919"/>
      <c r="F1" s="919"/>
      <c r="G1" s="919"/>
      <c r="H1" s="919"/>
      <c r="I1" s="919"/>
      <c r="J1" s="919"/>
      <c r="K1" s="919"/>
      <c r="L1" s="920"/>
    </row>
    <row r="2" spans="2:13" ht="15" customHeight="1" x14ac:dyDescent="0.25">
      <c r="B2" s="921"/>
      <c r="C2" s="922"/>
      <c r="D2" s="922"/>
      <c r="E2" s="922"/>
      <c r="F2" s="922"/>
      <c r="G2" s="922"/>
      <c r="H2" s="922"/>
      <c r="I2" s="922"/>
      <c r="J2" s="922"/>
      <c r="K2" s="922"/>
      <c r="L2" s="923"/>
    </row>
    <row r="3" spans="2:13" ht="51.75" customHeight="1" x14ac:dyDescent="0.25">
      <c r="B3" s="924" t="s">
        <v>376</v>
      </c>
      <c r="C3" s="925"/>
      <c r="D3" s="925"/>
      <c r="E3" s="926"/>
      <c r="F3" s="152">
        <v>44027</v>
      </c>
      <c r="G3" s="924" t="s">
        <v>377</v>
      </c>
      <c r="H3" s="925"/>
      <c r="I3" s="926"/>
      <c r="J3" s="927">
        <v>44034</v>
      </c>
      <c r="K3" s="928"/>
      <c r="L3" s="929"/>
    </row>
    <row r="4" spans="2:13" ht="20.25" customHeight="1" x14ac:dyDescent="0.25">
      <c r="B4" s="930" t="s">
        <v>328</v>
      </c>
      <c r="C4" s="931"/>
      <c r="D4" s="931"/>
      <c r="E4" s="931"/>
      <c r="F4" s="931"/>
      <c r="G4" s="931"/>
      <c r="H4" s="932"/>
      <c r="I4" s="203" t="s">
        <v>604</v>
      </c>
      <c r="J4" s="203" t="s">
        <v>2</v>
      </c>
      <c r="K4" s="936" t="s">
        <v>0</v>
      </c>
      <c r="L4" s="937"/>
    </row>
    <row r="5" spans="2:13" ht="18.75" customHeight="1" x14ac:dyDescent="0.25">
      <c r="B5" s="933"/>
      <c r="C5" s="934"/>
      <c r="D5" s="934"/>
      <c r="E5" s="934"/>
      <c r="F5" s="934"/>
      <c r="G5" s="934"/>
      <c r="H5" s="935"/>
      <c r="I5" s="204" t="s">
        <v>605</v>
      </c>
      <c r="J5" s="203">
        <v>2</v>
      </c>
      <c r="K5" s="936" t="s">
        <v>378</v>
      </c>
      <c r="L5" s="937"/>
    </row>
    <row r="6" spans="2:13" ht="24" customHeight="1" x14ac:dyDescent="0.25">
      <c r="B6" s="938" t="s">
        <v>553</v>
      </c>
      <c r="C6" s="939"/>
      <c r="D6" s="939"/>
      <c r="E6" s="939"/>
      <c r="F6" s="939"/>
      <c r="G6" s="940"/>
      <c r="H6" s="938" t="s">
        <v>554</v>
      </c>
      <c r="I6" s="939"/>
      <c r="J6" s="939"/>
      <c r="K6" s="939"/>
      <c r="L6" s="940"/>
    </row>
    <row r="7" spans="2:13" x14ac:dyDescent="0.25">
      <c r="B7" s="938"/>
      <c r="C7" s="939"/>
      <c r="D7" s="939"/>
      <c r="E7" s="939"/>
      <c r="F7" s="939"/>
      <c r="G7" s="940"/>
      <c r="H7" s="938"/>
      <c r="I7" s="939"/>
      <c r="J7" s="939"/>
      <c r="K7" s="939"/>
      <c r="L7" s="940"/>
    </row>
    <row r="8" spans="2:13" x14ac:dyDescent="0.25">
      <c r="B8" s="938"/>
      <c r="C8" s="939"/>
      <c r="D8" s="939"/>
      <c r="E8" s="939"/>
      <c r="F8" s="939"/>
      <c r="G8" s="940"/>
      <c r="H8" s="938"/>
      <c r="I8" s="939"/>
      <c r="J8" s="939"/>
      <c r="K8" s="939"/>
      <c r="L8" s="940"/>
    </row>
    <row r="9" spans="2:13" ht="15" customHeight="1" x14ac:dyDescent="0.25">
      <c r="B9" s="938"/>
      <c r="C9" s="939"/>
      <c r="D9" s="939"/>
      <c r="E9" s="939"/>
      <c r="F9" s="939"/>
      <c r="G9" s="940"/>
      <c r="H9" s="938"/>
      <c r="I9" s="939"/>
      <c r="J9" s="939"/>
      <c r="K9" s="939"/>
      <c r="L9" s="940"/>
    </row>
    <row r="10" spans="2:13" ht="15" customHeight="1" x14ac:dyDescent="0.25">
      <c r="B10" s="938"/>
      <c r="C10" s="939"/>
      <c r="D10" s="939"/>
      <c r="E10" s="939"/>
      <c r="F10" s="939"/>
      <c r="G10" s="940"/>
      <c r="H10" s="938"/>
      <c r="I10" s="939"/>
      <c r="J10" s="939"/>
      <c r="K10" s="939"/>
      <c r="L10" s="940"/>
    </row>
    <row r="11" spans="2:13" ht="15" customHeight="1" x14ac:dyDescent="0.25">
      <c r="B11" s="938"/>
      <c r="C11" s="939"/>
      <c r="D11" s="939"/>
      <c r="E11" s="939"/>
      <c r="F11" s="939"/>
      <c r="G11" s="940"/>
      <c r="H11" s="938"/>
      <c r="I11" s="939"/>
      <c r="J11" s="939"/>
      <c r="K11" s="939"/>
      <c r="L11" s="940"/>
    </row>
    <row r="12" spans="2:13" ht="15" customHeight="1" x14ac:dyDescent="0.25">
      <c r="B12" s="938"/>
      <c r="C12" s="939"/>
      <c r="D12" s="939"/>
      <c r="E12" s="939"/>
      <c r="F12" s="939"/>
      <c r="G12" s="940"/>
      <c r="H12" s="938"/>
      <c r="I12" s="939"/>
      <c r="J12" s="939"/>
      <c r="K12" s="939"/>
      <c r="L12" s="940"/>
      <c r="M12" s="125" t="s">
        <v>663</v>
      </c>
    </row>
    <row r="13" spans="2:13" ht="15" customHeight="1" x14ac:dyDescent="0.25">
      <c r="B13" s="938"/>
      <c r="C13" s="939"/>
      <c r="D13" s="939"/>
      <c r="E13" s="939"/>
      <c r="F13" s="939"/>
      <c r="G13" s="940"/>
      <c r="H13" s="938"/>
      <c r="I13" s="939"/>
      <c r="J13" s="939"/>
      <c r="K13" s="939"/>
      <c r="L13" s="940"/>
    </row>
    <row r="14" spans="2:13" ht="15" customHeight="1" x14ac:dyDescent="0.25">
      <c r="B14" s="938"/>
      <c r="C14" s="939"/>
      <c r="D14" s="939"/>
      <c r="E14" s="939"/>
      <c r="F14" s="939"/>
      <c r="G14" s="940"/>
      <c r="H14" s="938"/>
      <c r="I14" s="939"/>
      <c r="J14" s="939"/>
      <c r="K14" s="939"/>
      <c r="L14" s="940"/>
    </row>
    <row r="15" spans="2:13" ht="15" customHeight="1" x14ac:dyDescent="0.25">
      <c r="B15" s="938"/>
      <c r="C15" s="939"/>
      <c r="D15" s="939"/>
      <c r="E15" s="939"/>
      <c r="F15" s="939"/>
      <c r="G15" s="940"/>
      <c r="H15" s="938"/>
      <c r="I15" s="939"/>
      <c r="J15" s="939"/>
      <c r="K15" s="939"/>
      <c r="L15" s="940"/>
    </row>
    <row r="16" spans="2:13" ht="15" customHeight="1" x14ac:dyDescent="0.25">
      <c r="B16" s="938"/>
      <c r="C16" s="939"/>
      <c r="D16" s="939"/>
      <c r="E16" s="939"/>
      <c r="F16" s="939"/>
      <c r="G16" s="940"/>
      <c r="H16" s="938"/>
      <c r="I16" s="939"/>
      <c r="J16" s="939"/>
      <c r="K16" s="939"/>
      <c r="L16" s="940"/>
    </row>
    <row r="17" spans="2:12" ht="15" customHeight="1" x14ac:dyDescent="0.25">
      <c r="B17" s="938"/>
      <c r="C17" s="939"/>
      <c r="D17" s="939"/>
      <c r="E17" s="939"/>
      <c r="F17" s="939"/>
      <c r="G17" s="940"/>
      <c r="H17" s="938"/>
      <c r="I17" s="939"/>
      <c r="J17" s="939"/>
      <c r="K17" s="939"/>
      <c r="L17" s="940"/>
    </row>
    <row r="18" spans="2:12" ht="15" customHeight="1" x14ac:dyDescent="0.25">
      <c r="B18" s="938"/>
      <c r="C18" s="939"/>
      <c r="D18" s="939"/>
      <c r="E18" s="939"/>
      <c r="F18" s="939"/>
      <c r="G18" s="940"/>
      <c r="H18" s="938"/>
      <c r="I18" s="939"/>
      <c r="J18" s="939"/>
      <c r="K18" s="939"/>
      <c r="L18" s="940"/>
    </row>
    <row r="19" spans="2:12" ht="15" customHeight="1" thickBot="1" x14ac:dyDescent="0.3">
      <c r="B19" s="938"/>
      <c r="C19" s="939"/>
      <c r="D19" s="939"/>
      <c r="E19" s="939"/>
      <c r="F19" s="939"/>
      <c r="G19" s="940"/>
      <c r="H19" s="938"/>
      <c r="I19" s="939"/>
      <c r="J19" s="939"/>
      <c r="K19" s="939"/>
      <c r="L19" s="940"/>
    </row>
    <row r="20" spans="2:12" ht="15" customHeight="1" x14ac:dyDescent="0.25">
      <c r="B20" s="941" t="s">
        <v>748</v>
      </c>
      <c r="C20" s="942"/>
      <c r="D20" s="942"/>
      <c r="E20" s="942"/>
      <c r="F20" s="942"/>
      <c r="G20" s="943"/>
      <c r="H20" s="947" t="s">
        <v>1033</v>
      </c>
      <c r="I20" s="948"/>
      <c r="J20" s="948"/>
      <c r="K20" s="948"/>
      <c r="L20" s="949"/>
    </row>
    <row r="21" spans="2:12" ht="36.75" customHeight="1" thickBot="1" x14ac:dyDescent="0.3">
      <c r="B21" s="944"/>
      <c r="C21" s="945"/>
      <c r="D21" s="945"/>
      <c r="E21" s="945"/>
      <c r="F21" s="945"/>
      <c r="G21" s="946"/>
      <c r="H21" s="950"/>
      <c r="I21" s="951"/>
      <c r="J21" s="951"/>
      <c r="K21" s="951"/>
      <c r="L21" s="952"/>
    </row>
    <row r="22" spans="2:12" ht="15" customHeight="1" x14ac:dyDescent="0.25">
      <c r="B22" s="953" t="s">
        <v>621</v>
      </c>
      <c r="C22" s="954"/>
      <c r="D22" s="954"/>
      <c r="E22" s="954"/>
      <c r="F22" s="954"/>
      <c r="G22" s="955"/>
      <c r="H22" s="953" t="s">
        <v>622</v>
      </c>
      <c r="I22" s="954"/>
      <c r="J22" s="954"/>
      <c r="K22" s="954"/>
      <c r="L22" s="955"/>
    </row>
    <row r="23" spans="2:12" ht="15" customHeight="1" x14ac:dyDescent="0.25">
      <c r="B23" s="938"/>
      <c r="C23" s="939"/>
      <c r="D23" s="939"/>
      <c r="E23" s="939"/>
      <c r="F23" s="939"/>
      <c r="G23" s="940"/>
      <c r="H23" s="938"/>
      <c r="I23" s="939"/>
      <c r="J23" s="939"/>
      <c r="K23" s="939"/>
      <c r="L23" s="940"/>
    </row>
    <row r="24" spans="2:12" x14ac:dyDescent="0.25">
      <c r="B24" s="938"/>
      <c r="C24" s="939"/>
      <c r="D24" s="939"/>
      <c r="E24" s="939"/>
      <c r="F24" s="939"/>
      <c r="G24" s="940"/>
      <c r="H24" s="938"/>
      <c r="I24" s="939"/>
      <c r="J24" s="939"/>
      <c r="K24" s="939"/>
      <c r="L24" s="940"/>
    </row>
    <row r="25" spans="2:12" ht="15" customHeight="1" x14ac:dyDescent="0.25">
      <c r="B25" s="938"/>
      <c r="C25" s="939"/>
      <c r="D25" s="939"/>
      <c r="E25" s="939"/>
      <c r="F25" s="939"/>
      <c r="G25" s="940"/>
      <c r="H25" s="938"/>
      <c r="I25" s="939"/>
      <c r="J25" s="939"/>
      <c r="K25" s="939"/>
      <c r="L25" s="940"/>
    </row>
    <row r="26" spans="2:12" ht="15" customHeight="1" x14ac:dyDescent="0.25">
      <c r="B26" s="938"/>
      <c r="C26" s="939"/>
      <c r="D26" s="939"/>
      <c r="E26" s="939"/>
      <c r="F26" s="939"/>
      <c r="G26" s="940"/>
      <c r="H26" s="938"/>
      <c r="I26" s="939"/>
      <c r="J26" s="939"/>
      <c r="K26" s="939"/>
      <c r="L26" s="940"/>
    </row>
    <row r="27" spans="2:12" ht="15" customHeight="1" x14ac:dyDescent="0.25">
      <c r="B27" s="938"/>
      <c r="C27" s="939"/>
      <c r="D27" s="939"/>
      <c r="E27" s="939"/>
      <c r="F27" s="939"/>
      <c r="G27" s="940"/>
      <c r="H27" s="938"/>
      <c r="I27" s="939"/>
      <c r="J27" s="939"/>
      <c r="K27" s="939"/>
      <c r="L27" s="940"/>
    </row>
    <row r="28" spans="2:12" ht="15" customHeight="1" x14ac:dyDescent="0.25">
      <c r="B28" s="938"/>
      <c r="C28" s="939"/>
      <c r="D28" s="939"/>
      <c r="E28" s="939"/>
      <c r="F28" s="939"/>
      <c r="G28" s="940"/>
      <c r="H28" s="938"/>
      <c r="I28" s="939"/>
      <c r="J28" s="939"/>
      <c r="K28" s="939"/>
      <c r="L28" s="940"/>
    </row>
    <row r="29" spans="2:12" ht="15" customHeight="1" x14ac:dyDescent="0.25">
      <c r="B29" s="938"/>
      <c r="C29" s="939"/>
      <c r="D29" s="939"/>
      <c r="E29" s="939"/>
      <c r="F29" s="939"/>
      <c r="G29" s="940"/>
      <c r="H29" s="938"/>
      <c r="I29" s="939"/>
      <c r="J29" s="939"/>
      <c r="K29" s="939"/>
      <c r="L29" s="940"/>
    </row>
    <row r="30" spans="2:12" ht="15" customHeight="1" x14ac:dyDescent="0.25">
      <c r="B30" s="938"/>
      <c r="C30" s="939"/>
      <c r="D30" s="939"/>
      <c r="E30" s="939"/>
      <c r="F30" s="939"/>
      <c r="G30" s="940"/>
      <c r="H30" s="938"/>
      <c r="I30" s="939"/>
      <c r="J30" s="939"/>
      <c r="K30" s="939"/>
      <c r="L30" s="940"/>
    </row>
    <row r="31" spans="2:12" ht="15" customHeight="1" x14ac:dyDescent="0.25">
      <c r="B31" s="938"/>
      <c r="C31" s="939"/>
      <c r="D31" s="939"/>
      <c r="E31" s="939"/>
      <c r="F31" s="939"/>
      <c r="G31" s="940"/>
      <c r="H31" s="938"/>
      <c r="I31" s="939"/>
      <c r="J31" s="939"/>
      <c r="K31" s="939"/>
      <c r="L31" s="940"/>
    </row>
    <row r="32" spans="2:12" ht="15" customHeight="1" x14ac:dyDescent="0.25">
      <c r="B32" s="938"/>
      <c r="C32" s="939"/>
      <c r="D32" s="939"/>
      <c r="E32" s="939"/>
      <c r="F32" s="939"/>
      <c r="G32" s="940"/>
      <c r="H32" s="938"/>
      <c r="I32" s="939"/>
      <c r="J32" s="939"/>
      <c r="K32" s="939"/>
      <c r="L32" s="940"/>
    </row>
    <row r="33" spans="2:12" ht="15" customHeight="1" x14ac:dyDescent="0.25">
      <c r="B33" s="938"/>
      <c r="C33" s="939"/>
      <c r="D33" s="939"/>
      <c r="E33" s="939"/>
      <c r="F33" s="939"/>
      <c r="G33" s="940"/>
      <c r="H33" s="938"/>
      <c r="I33" s="939"/>
      <c r="J33" s="939"/>
      <c r="K33" s="939"/>
      <c r="L33" s="940"/>
    </row>
    <row r="34" spans="2:12" ht="15" customHeight="1" x14ac:dyDescent="0.25">
      <c r="B34" s="938"/>
      <c r="C34" s="939"/>
      <c r="D34" s="939"/>
      <c r="E34" s="939"/>
      <c r="F34" s="939"/>
      <c r="G34" s="940"/>
      <c r="H34" s="938"/>
      <c r="I34" s="939"/>
      <c r="J34" s="939"/>
      <c r="K34" s="939"/>
      <c r="L34" s="940"/>
    </row>
    <row r="35" spans="2:12" ht="41.25" customHeight="1" thickBot="1" x14ac:dyDescent="0.3">
      <c r="B35" s="938"/>
      <c r="C35" s="939"/>
      <c r="D35" s="939"/>
      <c r="E35" s="939"/>
      <c r="F35" s="939"/>
      <c r="G35" s="940"/>
      <c r="H35" s="938"/>
      <c r="I35" s="939"/>
      <c r="J35" s="939"/>
      <c r="K35" s="939"/>
      <c r="L35" s="940"/>
    </row>
    <row r="36" spans="2:12" ht="33.75" customHeight="1" x14ac:dyDescent="0.25">
      <c r="B36" s="941" t="s">
        <v>1034</v>
      </c>
      <c r="C36" s="942"/>
      <c r="D36" s="942"/>
      <c r="E36" s="942"/>
      <c r="F36" s="942"/>
      <c r="G36" s="943"/>
      <c r="H36" s="947" t="s">
        <v>1035</v>
      </c>
      <c r="I36" s="948"/>
      <c r="J36" s="948"/>
      <c r="K36" s="948"/>
      <c r="L36" s="949"/>
    </row>
    <row r="37" spans="2:12" ht="15" customHeight="1" thickBot="1" x14ac:dyDescent="0.3">
      <c r="B37" s="944"/>
      <c r="C37" s="945"/>
      <c r="D37" s="945"/>
      <c r="E37" s="945"/>
      <c r="F37" s="945"/>
      <c r="G37" s="946"/>
      <c r="H37" s="950"/>
      <c r="I37" s="951"/>
      <c r="J37" s="951"/>
      <c r="K37" s="951"/>
      <c r="L37" s="952"/>
    </row>
    <row r="38" spans="2:12" x14ac:dyDescent="0.25">
      <c r="B38" s="953" t="s">
        <v>621</v>
      </c>
      <c r="C38" s="954"/>
      <c r="D38" s="954"/>
      <c r="E38" s="954"/>
      <c r="F38" s="954"/>
      <c r="G38" s="955"/>
      <c r="H38" s="953" t="s">
        <v>622</v>
      </c>
      <c r="I38" s="954"/>
      <c r="J38" s="954"/>
      <c r="K38" s="954"/>
      <c r="L38" s="955"/>
    </row>
    <row r="39" spans="2:12" x14ac:dyDescent="0.25">
      <c r="B39" s="938"/>
      <c r="C39" s="939"/>
      <c r="D39" s="939"/>
      <c r="E39" s="939"/>
      <c r="F39" s="939"/>
      <c r="G39" s="940"/>
      <c r="H39" s="938"/>
      <c r="I39" s="939"/>
      <c r="J39" s="939"/>
      <c r="K39" s="939"/>
      <c r="L39" s="940"/>
    </row>
    <row r="40" spans="2:12" x14ac:dyDescent="0.25">
      <c r="B40" s="938"/>
      <c r="C40" s="939"/>
      <c r="D40" s="939"/>
      <c r="E40" s="939"/>
      <c r="F40" s="939"/>
      <c r="G40" s="940"/>
      <c r="H40" s="938"/>
      <c r="I40" s="939"/>
      <c r="J40" s="939"/>
      <c r="K40" s="939"/>
      <c r="L40" s="940"/>
    </row>
    <row r="41" spans="2:12" x14ac:dyDescent="0.25">
      <c r="B41" s="938"/>
      <c r="C41" s="939"/>
      <c r="D41" s="939"/>
      <c r="E41" s="939"/>
      <c r="F41" s="939"/>
      <c r="G41" s="940"/>
      <c r="H41" s="938"/>
      <c r="I41" s="939"/>
      <c r="J41" s="939"/>
      <c r="K41" s="939"/>
      <c r="L41" s="940"/>
    </row>
    <row r="42" spans="2:12" x14ac:dyDescent="0.25">
      <c r="B42" s="938"/>
      <c r="C42" s="939"/>
      <c r="D42" s="939"/>
      <c r="E42" s="939"/>
      <c r="F42" s="939"/>
      <c r="G42" s="940"/>
      <c r="H42" s="938"/>
      <c r="I42" s="939"/>
      <c r="J42" s="939"/>
      <c r="K42" s="939"/>
      <c r="L42" s="940"/>
    </row>
    <row r="43" spans="2:12" x14ac:dyDescent="0.25">
      <c r="B43" s="938"/>
      <c r="C43" s="939"/>
      <c r="D43" s="939"/>
      <c r="E43" s="939"/>
      <c r="F43" s="939"/>
      <c r="G43" s="940"/>
      <c r="H43" s="938"/>
      <c r="I43" s="939"/>
      <c r="J43" s="939"/>
      <c r="K43" s="939"/>
      <c r="L43" s="940"/>
    </row>
    <row r="44" spans="2:12" x14ac:dyDescent="0.25">
      <c r="B44" s="938"/>
      <c r="C44" s="939"/>
      <c r="D44" s="939"/>
      <c r="E44" s="939"/>
      <c r="F44" s="939"/>
      <c r="G44" s="940"/>
      <c r="H44" s="938"/>
      <c r="I44" s="939"/>
      <c r="J44" s="939"/>
      <c r="K44" s="939"/>
      <c r="L44" s="940"/>
    </row>
    <row r="45" spans="2:12" x14ac:dyDescent="0.25">
      <c r="B45" s="938"/>
      <c r="C45" s="939"/>
      <c r="D45" s="939"/>
      <c r="E45" s="939"/>
      <c r="F45" s="939"/>
      <c r="G45" s="940"/>
      <c r="H45" s="938"/>
      <c r="I45" s="939"/>
      <c r="J45" s="939"/>
      <c r="K45" s="939"/>
      <c r="L45" s="940"/>
    </row>
    <row r="46" spans="2:12" x14ac:dyDescent="0.25">
      <c r="B46" s="938"/>
      <c r="C46" s="939"/>
      <c r="D46" s="939"/>
      <c r="E46" s="939"/>
      <c r="F46" s="939"/>
      <c r="G46" s="940"/>
      <c r="H46" s="938"/>
      <c r="I46" s="939"/>
      <c r="J46" s="939"/>
      <c r="K46" s="939"/>
      <c r="L46" s="940"/>
    </row>
    <row r="47" spans="2:12" x14ac:dyDescent="0.25">
      <c r="B47" s="938"/>
      <c r="C47" s="939"/>
      <c r="D47" s="939"/>
      <c r="E47" s="939"/>
      <c r="F47" s="939"/>
      <c r="G47" s="940"/>
      <c r="H47" s="938"/>
      <c r="I47" s="939"/>
      <c r="J47" s="939"/>
      <c r="K47" s="939"/>
      <c r="L47" s="940"/>
    </row>
    <row r="48" spans="2:12" x14ac:dyDescent="0.25">
      <c r="B48" s="938"/>
      <c r="C48" s="939"/>
      <c r="D48" s="939"/>
      <c r="E48" s="939"/>
      <c r="F48" s="939"/>
      <c r="G48" s="940"/>
      <c r="H48" s="938"/>
      <c r="I48" s="939"/>
      <c r="J48" s="939"/>
      <c r="K48" s="939"/>
      <c r="L48" s="940"/>
    </row>
    <row r="49" spans="2:12" x14ac:dyDescent="0.25">
      <c r="B49" s="938"/>
      <c r="C49" s="939"/>
      <c r="D49" s="939"/>
      <c r="E49" s="939"/>
      <c r="F49" s="939"/>
      <c r="G49" s="940"/>
      <c r="H49" s="938"/>
      <c r="I49" s="939"/>
      <c r="J49" s="939"/>
      <c r="K49" s="939"/>
      <c r="L49" s="940"/>
    </row>
    <row r="50" spans="2:12" x14ac:dyDescent="0.25">
      <c r="B50" s="938"/>
      <c r="C50" s="939"/>
      <c r="D50" s="939"/>
      <c r="E50" s="939"/>
      <c r="F50" s="939"/>
      <c r="G50" s="940"/>
      <c r="H50" s="938"/>
      <c r="I50" s="939"/>
      <c r="J50" s="939"/>
      <c r="K50" s="939"/>
      <c r="L50" s="940"/>
    </row>
    <row r="51" spans="2:12" ht="37.5" customHeight="1" thickBot="1" x14ac:dyDescent="0.3">
      <c r="B51" s="938"/>
      <c r="C51" s="939"/>
      <c r="D51" s="939"/>
      <c r="E51" s="939"/>
      <c r="F51" s="939"/>
      <c r="G51" s="940"/>
      <c r="H51" s="938"/>
      <c r="I51" s="939"/>
      <c r="J51" s="939"/>
      <c r="K51" s="939"/>
      <c r="L51" s="940"/>
    </row>
    <row r="52" spans="2:12" x14ac:dyDescent="0.25">
      <c r="B52" s="941" t="s">
        <v>1036</v>
      </c>
      <c r="C52" s="942"/>
      <c r="D52" s="942"/>
      <c r="E52" s="942"/>
      <c r="F52" s="942"/>
      <c r="G52" s="943"/>
      <c r="H52" s="947"/>
      <c r="I52" s="948"/>
      <c r="J52" s="948"/>
      <c r="K52" s="948"/>
      <c r="L52" s="949"/>
    </row>
    <row r="53" spans="2:12" ht="35.25" customHeight="1" thickBot="1" x14ac:dyDescent="0.3">
      <c r="B53" s="944"/>
      <c r="C53" s="945"/>
      <c r="D53" s="945"/>
      <c r="E53" s="945"/>
      <c r="F53" s="945"/>
      <c r="G53" s="946"/>
      <c r="H53" s="950"/>
      <c r="I53" s="951"/>
      <c r="J53" s="951"/>
      <c r="K53" s="951"/>
      <c r="L53" s="952"/>
    </row>
  </sheetData>
  <mergeCells count="19">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
  <dimension ref="B1:M133"/>
  <sheetViews>
    <sheetView view="pageBreakPreview" zoomScale="85" zoomScaleNormal="85" zoomScaleSheetLayoutView="85" zoomScalePageLayoutView="110" workbookViewId="0">
      <selection activeCell="O29" sqref="O29"/>
    </sheetView>
  </sheetViews>
  <sheetFormatPr baseColWidth="10" defaultColWidth="11.42578125" defaultRowHeight="15" x14ac:dyDescent="0.25"/>
  <cols>
    <col min="1" max="1" width="3.7109375" style="126" customWidth="1"/>
    <col min="2" max="2" width="4.7109375" style="126" customWidth="1"/>
    <col min="3" max="3" width="8.28515625" style="126" customWidth="1"/>
    <col min="4" max="4" width="8" style="126" customWidth="1"/>
    <col min="5" max="5" width="11.42578125" style="126"/>
    <col min="6" max="6" width="12" style="126" customWidth="1"/>
    <col min="7" max="7" width="9.5703125" style="126" customWidth="1"/>
    <col min="8" max="8" width="8.5703125" style="126" customWidth="1"/>
    <col min="9" max="9" width="22.42578125" style="126" customWidth="1"/>
    <col min="10" max="10" width="13" style="126" customWidth="1"/>
    <col min="11" max="11" width="13.42578125" style="126" customWidth="1"/>
    <col min="12" max="12" width="9.5703125" style="126" customWidth="1"/>
    <col min="13" max="13" width="11.42578125" style="126" hidden="1" customWidth="1"/>
    <col min="14" max="16384" width="11.42578125" style="126"/>
  </cols>
  <sheetData>
    <row r="1" spans="2:12" ht="27.75" customHeight="1" x14ac:dyDescent="0.25">
      <c r="B1" s="918" t="s">
        <v>330</v>
      </c>
      <c r="C1" s="919"/>
      <c r="D1" s="919"/>
      <c r="E1" s="919"/>
      <c r="F1" s="919"/>
      <c r="G1" s="919"/>
      <c r="H1" s="919"/>
      <c r="I1" s="919"/>
      <c r="J1" s="919"/>
      <c r="K1" s="919"/>
      <c r="L1" s="920"/>
    </row>
    <row r="2" spans="2:12" ht="11.25" customHeight="1" x14ac:dyDescent="0.25">
      <c r="B2" s="921"/>
      <c r="C2" s="922"/>
      <c r="D2" s="922"/>
      <c r="E2" s="922"/>
      <c r="F2" s="922"/>
      <c r="G2" s="922"/>
      <c r="H2" s="922"/>
      <c r="I2" s="922"/>
      <c r="J2" s="922"/>
      <c r="K2" s="922"/>
      <c r="L2" s="923"/>
    </row>
    <row r="3" spans="2:12" ht="24.95" customHeight="1" x14ac:dyDescent="0.25">
      <c r="B3" s="924" t="s">
        <v>376</v>
      </c>
      <c r="C3" s="925"/>
      <c r="D3" s="925"/>
      <c r="E3" s="926"/>
      <c r="F3" s="197">
        <v>44021</v>
      </c>
      <c r="G3" s="924" t="s">
        <v>377</v>
      </c>
      <c r="H3" s="925"/>
      <c r="I3" s="926"/>
      <c r="J3" s="957">
        <v>44027</v>
      </c>
      <c r="K3" s="958"/>
      <c r="L3" s="959"/>
    </row>
    <row r="4" spans="2:12" ht="24.95" customHeight="1" x14ac:dyDescent="0.25">
      <c r="B4" s="930" t="s">
        <v>328</v>
      </c>
      <c r="C4" s="931"/>
      <c r="D4" s="931"/>
      <c r="E4" s="931"/>
      <c r="F4" s="931"/>
      <c r="G4" s="931"/>
      <c r="H4" s="932"/>
      <c r="I4" s="154" t="s">
        <v>604</v>
      </c>
      <c r="J4" s="154" t="s">
        <v>2</v>
      </c>
      <c r="K4" s="936" t="s">
        <v>0</v>
      </c>
      <c r="L4" s="937"/>
    </row>
    <row r="5" spans="2:12" ht="24.95" customHeight="1" x14ac:dyDescent="0.25">
      <c r="B5" s="933"/>
      <c r="C5" s="934"/>
      <c r="D5" s="934"/>
      <c r="E5" s="934"/>
      <c r="F5" s="934"/>
      <c r="G5" s="934"/>
      <c r="H5" s="935"/>
      <c r="I5" s="127" t="s">
        <v>605</v>
      </c>
      <c r="J5" s="154">
        <v>2</v>
      </c>
      <c r="K5" s="936" t="s">
        <v>378</v>
      </c>
      <c r="L5" s="937"/>
    </row>
    <row r="6" spans="2:12" ht="15.75" customHeight="1" x14ac:dyDescent="0.25">
      <c r="B6" s="938" t="s">
        <v>553</v>
      </c>
      <c r="C6" s="939"/>
      <c r="D6" s="939"/>
      <c r="E6" s="939"/>
      <c r="F6" s="939"/>
      <c r="G6" s="940"/>
      <c r="H6" s="938" t="s">
        <v>554</v>
      </c>
      <c r="I6" s="939"/>
      <c r="J6" s="939"/>
      <c r="K6" s="939"/>
      <c r="L6" s="940"/>
    </row>
    <row r="7" spans="2:12" x14ac:dyDescent="0.25">
      <c r="B7" s="938"/>
      <c r="C7" s="939"/>
      <c r="D7" s="939"/>
      <c r="E7" s="939"/>
      <c r="F7" s="939"/>
      <c r="G7" s="940"/>
      <c r="H7" s="938"/>
      <c r="I7" s="939"/>
      <c r="J7" s="939"/>
      <c r="K7" s="939"/>
      <c r="L7" s="940"/>
    </row>
    <row r="8" spans="2:12" x14ac:dyDescent="0.25">
      <c r="B8" s="938"/>
      <c r="C8" s="939"/>
      <c r="D8" s="939"/>
      <c r="E8" s="939"/>
      <c r="F8" s="939"/>
      <c r="G8" s="940"/>
      <c r="H8" s="938"/>
      <c r="I8" s="939"/>
      <c r="J8" s="939"/>
      <c r="K8" s="939"/>
      <c r="L8" s="940"/>
    </row>
    <row r="9" spans="2:12" x14ac:dyDescent="0.25">
      <c r="B9" s="938"/>
      <c r="C9" s="939"/>
      <c r="D9" s="939"/>
      <c r="E9" s="939"/>
      <c r="F9" s="939"/>
      <c r="G9" s="940"/>
      <c r="H9" s="938"/>
      <c r="I9" s="939"/>
      <c r="J9" s="939"/>
      <c r="K9" s="939"/>
      <c r="L9" s="940"/>
    </row>
    <row r="10" spans="2:12" x14ac:dyDescent="0.25">
      <c r="B10" s="938"/>
      <c r="C10" s="939"/>
      <c r="D10" s="939"/>
      <c r="E10" s="939"/>
      <c r="F10" s="939"/>
      <c r="G10" s="940"/>
      <c r="H10" s="938"/>
      <c r="I10" s="939"/>
      <c r="J10" s="939"/>
      <c r="K10" s="939"/>
      <c r="L10" s="940"/>
    </row>
    <row r="11" spans="2:12" x14ac:dyDescent="0.25">
      <c r="B11" s="938"/>
      <c r="C11" s="939"/>
      <c r="D11" s="939"/>
      <c r="E11" s="939"/>
      <c r="F11" s="939"/>
      <c r="G11" s="940"/>
      <c r="H11" s="938"/>
      <c r="I11" s="939"/>
      <c r="J11" s="939"/>
      <c r="K11" s="939"/>
      <c r="L11" s="940"/>
    </row>
    <row r="12" spans="2:12" x14ac:dyDescent="0.25">
      <c r="B12" s="938"/>
      <c r="C12" s="939"/>
      <c r="D12" s="939"/>
      <c r="E12" s="939"/>
      <c r="F12" s="939"/>
      <c r="G12" s="940"/>
      <c r="H12" s="938"/>
      <c r="I12" s="939"/>
      <c r="J12" s="939"/>
      <c r="K12" s="939"/>
      <c r="L12" s="940"/>
    </row>
    <row r="13" spans="2:12" x14ac:dyDescent="0.25">
      <c r="B13" s="938"/>
      <c r="C13" s="939"/>
      <c r="D13" s="939"/>
      <c r="E13" s="939"/>
      <c r="F13" s="939"/>
      <c r="G13" s="940"/>
      <c r="H13" s="938"/>
      <c r="I13" s="939"/>
      <c r="J13" s="939"/>
      <c r="K13" s="939"/>
      <c r="L13" s="940"/>
    </row>
    <row r="14" spans="2:12" x14ac:dyDescent="0.25">
      <c r="B14" s="938"/>
      <c r="C14" s="939"/>
      <c r="D14" s="939"/>
      <c r="E14" s="939"/>
      <c r="F14" s="939"/>
      <c r="G14" s="940"/>
      <c r="H14" s="938"/>
      <c r="I14" s="939"/>
      <c r="J14" s="939"/>
      <c r="K14" s="939"/>
      <c r="L14" s="940"/>
    </row>
    <row r="15" spans="2:12" x14ac:dyDescent="0.25">
      <c r="B15" s="938"/>
      <c r="C15" s="939"/>
      <c r="D15" s="939"/>
      <c r="E15" s="939"/>
      <c r="F15" s="939"/>
      <c r="G15" s="940"/>
      <c r="H15" s="938"/>
      <c r="I15" s="939"/>
      <c r="J15" s="939"/>
      <c r="K15" s="939"/>
      <c r="L15" s="940"/>
    </row>
    <row r="16" spans="2:12" x14ac:dyDescent="0.25">
      <c r="B16" s="938"/>
      <c r="C16" s="939"/>
      <c r="D16" s="939"/>
      <c r="E16" s="939"/>
      <c r="F16" s="939"/>
      <c r="G16" s="940"/>
      <c r="H16" s="938"/>
      <c r="I16" s="939"/>
      <c r="J16" s="939"/>
      <c r="K16" s="939"/>
      <c r="L16" s="940"/>
    </row>
    <row r="17" spans="2:13" x14ac:dyDescent="0.25">
      <c r="B17" s="938"/>
      <c r="C17" s="939"/>
      <c r="D17" s="939"/>
      <c r="E17" s="939"/>
      <c r="F17" s="939"/>
      <c r="G17" s="940"/>
      <c r="H17" s="938"/>
      <c r="I17" s="939"/>
      <c r="J17" s="939"/>
      <c r="K17" s="939"/>
      <c r="L17" s="940"/>
    </row>
    <row r="18" spans="2:13" x14ac:dyDescent="0.25">
      <c r="B18" s="938"/>
      <c r="C18" s="939"/>
      <c r="D18" s="939"/>
      <c r="E18" s="939"/>
      <c r="F18" s="939"/>
      <c r="G18" s="940"/>
      <c r="H18" s="938"/>
      <c r="I18" s="939"/>
      <c r="J18" s="939"/>
      <c r="K18" s="939"/>
      <c r="L18" s="940"/>
    </row>
    <row r="19" spans="2:13" x14ac:dyDescent="0.25">
      <c r="B19" s="938"/>
      <c r="C19" s="939"/>
      <c r="D19" s="939"/>
      <c r="E19" s="939"/>
      <c r="F19" s="939"/>
      <c r="G19" s="940"/>
      <c r="H19" s="938"/>
      <c r="I19" s="939"/>
      <c r="J19" s="939"/>
      <c r="K19" s="939"/>
      <c r="L19" s="940"/>
    </row>
    <row r="20" spans="2:13" ht="16.149999999999999" customHeight="1" x14ac:dyDescent="0.25">
      <c r="B20" s="956" t="s">
        <v>1057</v>
      </c>
      <c r="C20" s="956"/>
      <c r="D20" s="956"/>
      <c r="E20" s="956"/>
      <c r="F20" s="956"/>
      <c r="G20" s="956"/>
      <c r="H20" s="956" t="s">
        <v>1058</v>
      </c>
      <c r="I20" s="956"/>
      <c r="J20" s="956"/>
      <c r="K20" s="956"/>
      <c r="L20" s="956"/>
      <c r="M20" s="956"/>
    </row>
    <row r="21" spans="2:13" ht="18" customHeight="1" thickBot="1" x14ac:dyDescent="0.3">
      <c r="B21" s="956"/>
      <c r="C21" s="956"/>
      <c r="D21" s="956"/>
      <c r="E21" s="956"/>
      <c r="F21" s="956"/>
      <c r="G21" s="956"/>
      <c r="H21" s="956"/>
      <c r="I21" s="956"/>
      <c r="J21" s="956"/>
      <c r="K21" s="956"/>
      <c r="L21" s="956"/>
      <c r="M21" s="956"/>
    </row>
    <row r="22" spans="2:13" ht="15.75" customHeight="1" x14ac:dyDescent="0.25">
      <c r="B22" s="953" t="s">
        <v>621</v>
      </c>
      <c r="C22" s="954"/>
      <c r="D22" s="954"/>
      <c r="E22" s="954"/>
      <c r="F22" s="954"/>
      <c r="G22" s="955"/>
      <c r="H22" s="953" t="s">
        <v>622</v>
      </c>
      <c r="I22" s="954"/>
      <c r="J22" s="954"/>
      <c r="K22" s="954"/>
      <c r="L22" s="955"/>
    </row>
    <row r="23" spans="2:13" x14ac:dyDescent="0.25">
      <c r="B23" s="938"/>
      <c r="C23" s="939"/>
      <c r="D23" s="939"/>
      <c r="E23" s="939"/>
      <c r="F23" s="939"/>
      <c r="G23" s="940"/>
      <c r="H23" s="938"/>
      <c r="I23" s="939"/>
      <c r="J23" s="939"/>
      <c r="K23" s="939"/>
      <c r="L23" s="940"/>
    </row>
    <row r="24" spans="2:13" x14ac:dyDescent="0.25">
      <c r="B24" s="938"/>
      <c r="C24" s="939"/>
      <c r="D24" s="939"/>
      <c r="E24" s="939"/>
      <c r="F24" s="939"/>
      <c r="G24" s="940"/>
      <c r="H24" s="938"/>
      <c r="I24" s="939"/>
      <c r="J24" s="939"/>
      <c r="K24" s="939"/>
      <c r="L24" s="940"/>
    </row>
    <row r="25" spans="2:13" x14ac:dyDescent="0.25">
      <c r="B25" s="938"/>
      <c r="C25" s="939"/>
      <c r="D25" s="939"/>
      <c r="E25" s="939"/>
      <c r="F25" s="939"/>
      <c r="G25" s="940"/>
      <c r="H25" s="938"/>
      <c r="I25" s="939"/>
      <c r="J25" s="939"/>
      <c r="K25" s="939"/>
      <c r="L25" s="940"/>
    </row>
    <row r="26" spans="2:13" x14ac:dyDescent="0.25">
      <c r="B26" s="938"/>
      <c r="C26" s="939"/>
      <c r="D26" s="939"/>
      <c r="E26" s="939"/>
      <c r="F26" s="939"/>
      <c r="G26" s="940"/>
      <c r="H26" s="938"/>
      <c r="I26" s="939"/>
      <c r="J26" s="939"/>
      <c r="K26" s="939"/>
      <c r="L26" s="940"/>
    </row>
    <row r="27" spans="2:13" x14ac:dyDescent="0.25">
      <c r="B27" s="938"/>
      <c r="C27" s="939"/>
      <c r="D27" s="939"/>
      <c r="E27" s="939"/>
      <c r="F27" s="939"/>
      <c r="G27" s="940"/>
      <c r="H27" s="938"/>
      <c r="I27" s="939"/>
      <c r="J27" s="939"/>
      <c r="K27" s="939"/>
      <c r="L27" s="940"/>
    </row>
    <row r="28" spans="2:13" x14ac:dyDescent="0.25">
      <c r="B28" s="938"/>
      <c r="C28" s="939"/>
      <c r="D28" s="939"/>
      <c r="E28" s="939"/>
      <c r="F28" s="939"/>
      <c r="G28" s="940"/>
      <c r="H28" s="938"/>
      <c r="I28" s="939"/>
      <c r="J28" s="939"/>
      <c r="K28" s="939"/>
      <c r="L28" s="940"/>
    </row>
    <row r="29" spans="2:13" x14ac:dyDescent="0.25">
      <c r="B29" s="938"/>
      <c r="C29" s="939"/>
      <c r="D29" s="939"/>
      <c r="E29" s="939"/>
      <c r="F29" s="939"/>
      <c r="G29" s="940"/>
      <c r="H29" s="938"/>
      <c r="I29" s="939"/>
      <c r="J29" s="939"/>
      <c r="K29" s="939"/>
      <c r="L29" s="940"/>
    </row>
    <row r="30" spans="2:13" x14ac:dyDescent="0.25">
      <c r="B30" s="938"/>
      <c r="C30" s="939"/>
      <c r="D30" s="939"/>
      <c r="E30" s="939"/>
      <c r="F30" s="939"/>
      <c r="G30" s="940"/>
      <c r="H30" s="938"/>
      <c r="I30" s="939"/>
      <c r="J30" s="939"/>
      <c r="K30" s="939"/>
      <c r="L30" s="940"/>
    </row>
    <row r="31" spans="2:13" x14ac:dyDescent="0.25">
      <c r="B31" s="938"/>
      <c r="C31" s="939"/>
      <c r="D31" s="939"/>
      <c r="E31" s="939"/>
      <c r="F31" s="939"/>
      <c r="G31" s="940"/>
      <c r="H31" s="938"/>
      <c r="I31" s="939"/>
      <c r="J31" s="939"/>
      <c r="K31" s="939"/>
      <c r="L31" s="940"/>
    </row>
    <row r="32" spans="2:13" x14ac:dyDescent="0.25">
      <c r="B32" s="938"/>
      <c r="C32" s="939"/>
      <c r="D32" s="939"/>
      <c r="E32" s="939"/>
      <c r="F32" s="939"/>
      <c r="G32" s="940"/>
      <c r="H32" s="938"/>
      <c r="I32" s="939"/>
      <c r="J32" s="939"/>
      <c r="K32" s="939"/>
      <c r="L32" s="940"/>
    </row>
    <row r="33" spans="2:13" x14ac:dyDescent="0.25">
      <c r="B33" s="938"/>
      <c r="C33" s="939"/>
      <c r="D33" s="939"/>
      <c r="E33" s="939"/>
      <c r="F33" s="939"/>
      <c r="G33" s="940"/>
      <c r="H33" s="938"/>
      <c r="I33" s="939"/>
      <c r="J33" s="939"/>
      <c r="K33" s="939"/>
      <c r="L33" s="940"/>
    </row>
    <row r="34" spans="2:13" x14ac:dyDescent="0.25">
      <c r="B34" s="938"/>
      <c r="C34" s="939"/>
      <c r="D34" s="939"/>
      <c r="E34" s="939"/>
      <c r="F34" s="939"/>
      <c r="G34" s="940"/>
      <c r="H34" s="938"/>
      <c r="I34" s="939"/>
      <c r="J34" s="939"/>
      <c r="K34" s="939"/>
      <c r="L34" s="940"/>
    </row>
    <row r="35" spans="2:13" ht="15.75" thickBot="1" x14ac:dyDescent="0.3">
      <c r="B35" s="938"/>
      <c r="C35" s="939"/>
      <c r="D35" s="939"/>
      <c r="E35" s="939"/>
      <c r="F35" s="939"/>
      <c r="G35" s="940"/>
      <c r="H35" s="938"/>
      <c r="I35" s="939"/>
      <c r="J35" s="939"/>
      <c r="K35" s="939"/>
      <c r="L35" s="940"/>
    </row>
    <row r="36" spans="2:13" ht="21.6" customHeight="1" x14ac:dyDescent="0.25">
      <c r="B36" s="960" t="s">
        <v>1059</v>
      </c>
      <c r="C36" s="961"/>
      <c r="D36" s="961"/>
      <c r="E36" s="961"/>
      <c r="F36" s="961"/>
      <c r="G36" s="962"/>
      <c r="H36" s="966" t="s">
        <v>1059</v>
      </c>
      <c r="I36" s="956"/>
      <c r="J36" s="956"/>
      <c r="K36" s="956"/>
      <c r="L36" s="956"/>
      <c r="M36" s="967"/>
    </row>
    <row r="37" spans="2:13" ht="26.45" customHeight="1" thickBot="1" x14ac:dyDescent="0.3">
      <c r="B37" s="963"/>
      <c r="C37" s="964"/>
      <c r="D37" s="964"/>
      <c r="E37" s="964"/>
      <c r="F37" s="964"/>
      <c r="G37" s="965"/>
      <c r="H37" s="963"/>
      <c r="I37" s="964"/>
      <c r="J37" s="964"/>
      <c r="K37" s="964"/>
      <c r="L37" s="964"/>
      <c r="M37" s="965"/>
    </row>
    <row r="38" spans="2:13" x14ac:dyDescent="0.25">
      <c r="B38" s="953" t="s">
        <v>623</v>
      </c>
      <c r="C38" s="954"/>
      <c r="D38" s="954"/>
      <c r="E38" s="954"/>
      <c r="F38" s="954"/>
      <c r="G38" s="955"/>
      <c r="H38" s="953" t="s">
        <v>624</v>
      </c>
      <c r="I38" s="954"/>
      <c r="J38" s="954"/>
      <c r="K38" s="954"/>
      <c r="L38" s="955"/>
    </row>
    <row r="39" spans="2:13" x14ac:dyDescent="0.25">
      <c r="B39" s="938"/>
      <c r="C39" s="939"/>
      <c r="D39" s="939"/>
      <c r="E39" s="939"/>
      <c r="F39" s="939"/>
      <c r="G39" s="940"/>
      <c r="H39" s="938"/>
      <c r="I39" s="939"/>
      <c r="J39" s="939"/>
      <c r="K39" s="939"/>
      <c r="L39" s="940"/>
    </row>
    <row r="40" spans="2:13" x14ac:dyDescent="0.25">
      <c r="B40" s="938"/>
      <c r="C40" s="939"/>
      <c r="D40" s="939"/>
      <c r="E40" s="939"/>
      <c r="F40" s="939"/>
      <c r="G40" s="940"/>
      <c r="H40" s="938"/>
      <c r="I40" s="939"/>
      <c r="J40" s="939"/>
      <c r="K40" s="939"/>
      <c r="L40" s="940"/>
    </row>
    <row r="41" spans="2:13" x14ac:dyDescent="0.25">
      <c r="B41" s="938"/>
      <c r="C41" s="939"/>
      <c r="D41" s="939"/>
      <c r="E41" s="939"/>
      <c r="F41" s="939"/>
      <c r="G41" s="940"/>
      <c r="H41" s="938"/>
      <c r="I41" s="939"/>
      <c r="J41" s="939"/>
      <c r="K41" s="939"/>
      <c r="L41" s="940"/>
    </row>
    <row r="42" spans="2:13" x14ac:dyDescent="0.25">
      <c r="B42" s="938"/>
      <c r="C42" s="939"/>
      <c r="D42" s="939"/>
      <c r="E42" s="939"/>
      <c r="F42" s="939"/>
      <c r="G42" s="940"/>
      <c r="H42" s="938"/>
      <c r="I42" s="939"/>
      <c r="J42" s="939"/>
      <c r="K42" s="939"/>
      <c r="L42" s="940"/>
    </row>
    <row r="43" spans="2:13" x14ac:dyDescent="0.25">
      <c r="B43" s="938"/>
      <c r="C43" s="939"/>
      <c r="D43" s="939"/>
      <c r="E43" s="939"/>
      <c r="F43" s="939"/>
      <c r="G43" s="940"/>
      <c r="H43" s="938"/>
      <c r="I43" s="939"/>
      <c r="J43" s="939"/>
      <c r="K43" s="939"/>
      <c r="L43" s="940"/>
    </row>
    <row r="44" spans="2:13" x14ac:dyDescent="0.25">
      <c r="B44" s="938"/>
      <c r="C44" s="939"/>
      <c r="D44" s="939"/>
      <c r="E44" s="939"/>
      <c r="F44" s="939"/>
      <c r="G44" s="940"/>
      <c r="H44" s="938"/>
      <c r="I44" s="939"/>
      <c r="J44" s="939"/>
      <c r="K44" s="939"/>
      <c r="L44" s="940"/>
    </row>
    <row r="45" spans="2:13" x14ac:dyDescent="0.25">
      <c r="B45" s="938"/>
      <c r="C45" s="939"/>
      <c r="D45" s="939"/>
      <c r="E45" s="939"/>
      <c r="F45" s="939"/>
      <c r="G45" s="940"/>
      <c r="H45" s="938"/>
      <c r="I45" s="939"/>
      <c r="J45" s="939"/>
      <c r="K45" s="939"/>
      <c r="L45" s="940"/>
    </row>
    <row r="46" spans="2:13" x14ac:dyDescent="0.25">
      <c r="B46" s="938"/>
      <c r="C46" s="939"/>
      <c r="D46" s="939"/>
      <c r="E46" s="939"/>
      <c r="F46" s="939"/>
      <c r="G46" s="940"/>
      <c r="H46" s="938"/>
      <c r="I46" s="939"/>
      <c r="J46" s="939"/>
      <c r="K46" s="939"/>
      <c r="L46" s="940"/>
    </row>
    <row r="47" spans="2:13" x14ac:dyDescent="0.25">
      <c r="B47" s="938"/>
      <c r="C47" s="939"/>
      <c r="D47" s="939"/>
      <c r="E47" s="939"/>
      <c r="F47" s="939"/>
      <c r="G47" s="940"/>
      <c r="H47" s="938"/>
      <c r="I47" s="939"/>
      <c r="J47" s="939"/>
      <c r="K47" s="939"/>
      <c r="L47" s="940"/>
    </row>
    <row r="48" spans="2:13" x14ac:dyDescent="0.25">
      <c r="B48" s="938"/>
      <c r="C48" s="939"/>
      <c r="D48" s="939"/>
      <c r="E48" s="939"/>
      <c r="F48" s="939"/>
      <c r="G48" s="940"/>
      <c r="H48" s="938"/>
      <c r="I48" s="939"/>
      <c r="J48" s="939"/>
      <c r="K48" s="939"/>
      <c r="L48" s="940"/>
    </row>
    <row r="49" spans="2:13" x14ac:dyDescent="0.25">
      <c r="B49" s="938"/>
      <c r="C49" s="939"/>
      <c r="D49" s="939"/>
      <c r="E49" s="939"/>
      <c r="F49" s="939"/>
      <c r="G49" s="940"/>
      <c r="H49" s="938"/>
      <c r="I49" s="939"/>
      <c r="J49" s="939"/>
      <c r="K49" s="939"/>
      <c r="L49" s="940"/>
    </row>
    <row r="50" spans="2:13" x14ac:dyDescent="0.25">
      <c r="B50" s="938"/>
      <c r="C50" s="939"/>
      <c r="D50" s="939"/>
      <c r="E50" s="939"/>
      <c r="F50" s="939"/>
      <c r="G50" s="940"/>
      <c r="H50" s="938"/>
      <c r="I50" s="939"/>
      <c r="J50" s="939"/>
      <c r="K50" s="939"/>
      <c r="L50" s="940"/>
    </row>
    <row r="51" spans="2:13" ht="15.75" thickBot="1" x14ac:dyDescent="0.3">
      <c r="B51" s="938"/>
      <c r="C51" s="939"/>
      <c r="D51" s="939"/>
      <c r="E51" s="939"/>
      <c r="F51" s="939"/>
      <c r="G51" s="940"/>
      <c r="H51" s="938"/>
      <c r="I51" s="939"/>
      <c r="J51" s="939"/>
      <c r="K51" s="939"/>
      <c r="L51" s="940"/>
    </row>
    <row r="52" spans="2:13" ht="20.45" customHeight="1" x14ac:dyDescent="0.25">
      <c r="B52" s="960" t="s">
        <v>1060</v>
      </c>
      <c r="C52" s="961"/>
      <c r="D52" s="961"/>
      <c r="E52" s="961"/>
      <c r="F52" s="961"/>
      <c r="G52" s="962"/>
      <c r="H52" s="966" t="s">
        <v>1060</v>
      </c>
      <c r="I52" s="956"/>
      <c r="J52" s="956"/>
      <c r="K52" s="956"/>
      <c r="L52" s="956"/>
      <c r="M52" s="967"/>
    </row>
    <row r="53" spans="2:13" ht="17.45" customHeight="1" thickBot="1" x14ac:dyDescent="0.3">
      <c r="B53" s="963"/>
      <c r="C53" s="964"/>
      <c r="D53" s="964"/>
      <c r="E53" s="964"/>
      <c r="F53" s="964"/>
      <c r="G53" s="965"/>
      <c r="H53" s="963"/>
      <c r="I53" s="964"/>
      <c r="J53" s="964"/>
      <c r="K53" s="964"/>
      <c r="L53" s="964"/>
      <c r="M53" s="965"/>
    </row>
    <row r="54" spans="2:13" x14ac:dyDescent="0.25">
      <c r="B54" s="953" t="s">
        <v>623</v>
      </c>
      <c r="C54" s="954"/>
      <c r="D54" s="954"/>
      <c r="E54" s="954"/>
      <c r="F54" s="954"/>
      <c r="G54" s="955"/>
      <c r="H54" s="953" t="s">
        <v>624</v>
      </c>
      <c r="I54" s="954"/>
      <c r="J54" s="954"/>
      <c r="K54" s="954"/>
      <c r="L54" s="955"/>
    </row>
    <row r="55" spans="2:13" x14ac:dyDescent="0.25">
      <c r="B55" s="938"/>
      <c r="C55" s="939"/>
      <c r="D55" s="939"/>
      <c r="E55" s="939"/>
      <c r="F55" s="939"/>
      <c r="G55" s="940"/>
      <c r="H55" s="938"/>
      <c r="I55" s="939"/>
      <c r="J55" s="939"/>
      <c r="K55" s="939"/>
      <c r="L55" s="940"/>
    </row>
    <row r="56" spans="2:13" x14ac:dyDescent="0.25">
      <c r="B56" s="938"/>
      <c r="C56" s="939"/>
      <c r="D56" s="939"/>
      <c r="E56" s="939"/>
      <c r="F56" s="939"/>
      <c r="G56" s="940"/>
      <c r="H56" s="938"/>
      <c r="I56" s="939"/>
      <c r="J56" s="939"/>
      <c r="K56" s="939"/>
      <c r="L56" s="940"/>
    </row>
    <row r="57" spans="2:13" x14ac:dyDescent="0.25">
      <c r="B57" s="938"/>
      <c r="C57" s="939"/>
      <c r="D57" s="939"/>
      <c r="E57" s="939"/>
      <c r="F57" s="939"/>
      <c r="G57" s="940"/>
      <c r="H57" s="938"/>
      <c r="I57" s="939"/>
      <c r="J57" s="939"/>
      <c r="K57" s="939"/>
      <c r="L57" s="940"/>
    </row>
    <row r="58" spans="2:13" x14ac:dyDescent="0.25">
      <c r="B58" s="938"/>
      <c r="C58" s="939"/>
      <c r="D58" s="939"/>
      <c r="E58" s="939"/>
      <c r="F58" s="939"/>
      <c r="G58" s="940"/>
      <c r="H58" s="938"/>
      <c r="I58" s="939"/>
      <c r="J58" s="939"/>
      <c r="K58" s="939"/>
      <c r="L58" s="940"/>
    </row>
    <row r="59" spans="2:13" x14ac:dyDescent="0.25">
      <c r="B59" s="938"/>
      <c r="C59" s="939"/>
      <c r="D59" s="939"/>
      <c r="E59" s="939"/>
      <c r="F59" s="939"/>
      <c r="G59" s="940"/>
      <c r="H59" s="938"/>
      <c r="I59" s="939"/>
      <c r="J59" s="939"/>
      <c r="K59" s="939"/>
      <c r="L59" s="940"/>
    </row>
    <row r="60" spans="2:13" x14ac:dyDescent="0.25">
      <c r="B60" s="938"/>
      <c r="C60" s="939"/>
      <c r="D60" s="939"/>
      <c r="E60" s="939"/>
      <c r="F60" s="939"/>
      <c r="G60" s="940"/>
      <c r="H60" s="938"/>
      <c r="I60" s="939"/>
      <c r="J60" s="939"/>
      <c r="K60" s="939"/>
      <c r="L60" s="940"/>
    </row>
    <row r="61" spans="2:13" x14ac:dyDescent="0.25">
      <c r="B61" s="938"/>
      <c r="C61" s="939"/>
      <c r="D61" s="939"/>
      <c r="E61" s="939"/>
      <c r="F61" s="939"/>
      <c r="G61" s="940"/>
      <c r="H61" s="938"/>
      <c r="I61" s="939"/>
      <c r="J61" s="939"/>
      <c r="K61" s="939"/>
      <c r="L61" s="940"/>
    </row>
    <row r="62" spans="2:13" x14ac:dyDescent="0.25">
      <c r="B62" s="938"/>
      <c r="C62" s="939"/>
      <c r="D62" s="939"/>
      <c r="E62" s="939"/>
      <c r="F62" s="939"/>
      <c r="G62" s="940"/>
      <c r="H62" s="938"/>
      <c r="I62" s="939"/>
      <c r="J62" s="939"/>
      <c r="K62" s="939"/>
      <c r="L62" s="940"/>
    </row>
    <row r="63" spans="2:13" x14ac:dyDescent="0.25">
      <c r="B63" s="938"/>
      <c r="C63" s="939"/>
      <c r="D63" s="939"/>
      <c r="E63" s="939"/>
      <c r="F63" s="939"/>
      <c r="G63" s="940"/>
      <c r="H63" s="938"/>
      <c r="I63" s="939"/>
      <c r="J63" s="939"/>
      <c r="K63" s="939"/>
      <c r="L63" s="940"/>
    </row>
    <row r="64" spans="2:13" x14ac:dyDescent="0.25">
      <c r="B64" s="938"/>
      <c r="C64" s="939"/>
      <c r="D64" s="939"/>
      <c r="E64" s="939"/>
      <c r="F64" s="939"/>
      <c r="G64" s="940"/>
      <c r="H64" s="938"/>
      <c r="I64" s="939"/>
      <c r="J64" s="939"/>
      <c r="K64" s="939"/>
      <c r="L64" s="940"/>
    </row>
    <row r="65" spans="2:13" x14ac:dyDescent="0.25">
      <c r="B65" s="938"/>
      <c r="C65" s="939"/>
      <c r="D65" s="939"/>
      <c r="E65" s="939"/>
      <c r="F65" s="939"/>
      <c r="G65" s="940"/>
      <c r="H65" s="938"/>
      <c r="I65" s="939"/>
      <c r="J65" s="939"/>
      <c r="K65" s="939"/>
      <c r="L65" s="940"/>
    </row>
    <row r="66" spans="2:13" x14ac:dyDescent="0.25">
      <c r="B66" s="938"/>
      <c r="C66" s="939"/>
      <c r="D66" s="939"/>
      <c r="E66" s="939"/>
      <c r="F66" s="939"/>
      <c r="G66" s="940"/>
      <c r="H66" s="938"/>
      <c r="I66" s="939"/>
      <c r="J66" s="939"/>
      <c r="K66" s="939"/>
      <c r="L66" s="940"/>
    </row>
    <row r="67" spans="2:13" ht="15.75" thickBot="1" x14ac:dyDescent="0.3">
      <c r="B67" s="938"/>
      <c r="C67" s="939"/>
      <c r="D67" s="939"/>
      <c r="E67" s="939"/>
      <c r="F67" s="939"/>
      <c r="G67" s="940"/>
      <c r="H67" s="938"/>
      <c r="I67" s="939"/>
      <c r="J67" s="939"/>
      <c r="K67" s="939"/>
      <c r="L67" s="940"/>
    </row>
    <row r="68" spans="2:13" ht="17.45" customHeight="1" x14ac:dyDescent="0.25">
      <c r="B68" s="960" t="s">
        <v>1063</v>
      </c>
      <c r="C68" s="961"/>
      <c r="D68" s="961"/>
      <c r="E68" s="961"/>
      <c r="F68" s="961"/>
      <c r="G68" s="962"/>
      <c r="H68" s="960" t="s">
        <v>1064</v>
      </c>
      <c r="I68" s="961"/>
      <c r="J68" s="961"/>
      <c r="K68" s="961"/>
      <c r="L68" s="961"/>
      <c r="M68" s="962"/>
    </row>
    <row r="69" spans="2:13" ht="28.9" customHeight="1" thickBot="1" x14ac:dyDescent="0.3">
      <c r="B69" s="963"/>
      <c r="C69" s="964"/>
      <c r="D69" s="964"/>
      <c r="E69" s="964"/>
      <c r="F69" s="964"/>
      <c r="G69" s="965"/>
      <c r="H69" s="963"/>
      <c r="I69" s="964"/>
      <c r="J69" s="964"/>
      <c r="K69" s="964"/>
      <c r="L69" s="964"/>
      <c r="M69" s="965"/>
    </row>
    <row r="70" spans="2:13" x14ac:dyDescent="0.25">
      <c r="B70" s="953" t="s">
        <v>623</v>
      </c>
      <c r="C70" s="954"/>
      <c r="D70" s="954"/>
      <c r="E70" s="954"/>
      <c r="F70" s="954"/>
      <c r="G70" s="955"/>
      <c r="H70" s="953" t="s">
        <v>624</v>
      </c>
      <c r="I70" s="954"/>
      <c r="J70" s="954"/>
      <c r="K70" s="954"/>
      <c r="L70" s="955"/>
    </row>
    <row r="71" spans="2:13" x14ac:dyDescent="0.25">
      <c r="B71" s="938"/>
      <c r="C71" s="939"/>
      <c r="D71" s="939"/>
      <c r="E71" s="939"/>
      <c r="F71" s="939"/>
      <c r="G71" s="940"/>
      <c r="H71" s="938"/>
      <c r="I71" s="939"/>
      <c r="J71" s="939"/>
      <c r="K71" s="939"/>
      <c r="L71" s="940"/>
    </row>
    <row r="72" spans="2:13" x14ac:dyDescent="0.25">
      <c r="B72" s="938"/>
      <c r="C72" s="939"/>
      <c r="D72" s="939"/>
      <c r="E72" s="939"/>
      <c r="F72" s="939"/>
      <c r="G72" s="940"/>
      <c r="H72" s="938"/>
      <c r="I72" s="939"/>
      <c r="J72" s="939"/>
      <c r="K72" s="939"/>
      <c r="L72" s="940"/>
    </row>
    <row r="73" spans="2:13" x14ac:dyDescent="0.25">
      <c r="B73" s="938"/>
      <c r="C73" s="939"/>
      <c r="D73" s="939"/>
      <c r="E73" s="939"/>
      <c r="F73" s="939"/>
      <c r="G73" s="940"/>
      <c r="H73" s="938"/>
      <c r="I73" s="939"/>
      <c r="J73" s="939"/>
      <c r="K73" s="939"/>
      <c r="L73" s="940"/>
    </row>
    <row r="74" spans="2:13" x14ac:dyDescent="0.25">
      <c r="B74" s="938"/>
      <c r="C74" s="939"/>
      <c r="D74" s="939"/>
      <c r="E74" s="939"/>
      <c r="F74" s="939"/>
      <c r="G74" s="940"/>
      <c r="H74" s="938"/>
      <c r="I74" s="939"/>
      <c r="J74" s="939"/>
      <c r="K74" s="939"/>
      <c r="L74" s="940"/>
    </row>
    <row r="75" spans="2:13" x14ac:dyDescent="0.25">
      <c r="B75" s="938"/>
      <c r="C75" s="939"/>
      <c r="D75" s="939"/>
      <c r="E75" s="939"/>
      <c r="F75" s="939"/>
      <c r="G75" s="940"/>
      <c r="H75" s="938"/>
      <c r="I75" s="939"/>
      <c r="J75" s="939"/>
      <c r="K75" s="939"/>
      <c r="L75" s="940"/>
    </row>
    <row r="76" spans="2:13" x14ac:dyDescent="0.25">
      <c r="B76" s="938"/>
      <c r="C76" s="939"/>
      <c r="D76" s="939"/>
      <c r="E76" s="939"/>
      <c r="F76" s="939"/>
      <c r="G76" s="940"/>
      <c r="H76" s="938"/>
      <c r="I76" s="939"/>
      <c r="J76" s="939"/>
      <c r="K76" s="939"/>
      <c r="L76" s="940"/>
    </row>
    <row r="77" spans="2:13" x14ac:dyDescent="0.25">
      <c r="B77" s="938"/>
      <c r="C77" s="939"/>
      <c r="D77" s="939"/>
      <c r="E77" s="939"/>
      <c r="F77" s="939"/>
      <c r="G77" s="940"/>
      <c r="H77" s="938"/>
      <c r="I77" s="939"/>
      <c r="J77" s="939"/>
      <c r="K77" s="939"/>
      <c r="L77" s="940"/>
    </row>
    <row r="78" spans="2:13" x14ac:dyDescent="0.25">
      <c r="B78" s="938"/>
      <c r="C78" s="939"/>
      <c r="D78" s="939"/>
      <c r="E78" s="939"/>
      <c r="F78" s="939"/>
      <c r="G78" s="940"/>
      <c r="H78" s="938"/>
      <c r="I78" s="939"/>
      <c r="J78" s="939"/>
      <c r="K78" s="939"/>
      <c r="L78" s="940"/>
    </row>
    <row r="79" spans="2:13" x14ac:dyDescent="0.25">
      <c r="B79" s="938"/>
      <c r="C79" s="939"/>
      <c r="D79" s="939"/>
      <c r="E79" s="939"/>
      <c r="F79" s="939"/>
      <c r="G79" s="940"/>
      <c r="H79" s="938"/>
      <c r="I79" s="939"/>
      <c r="J79" s="939"/>
      <c r="K79" s="939"/>
      <c r="L79" s="940"/>
    </row>
    <row r="80" spans="2:13" x14ac:dyDescent="0.25">
      <c r="B80" s="938"/>
      <c r="C80" s="939"/>
      <c r="D80" s="939"/>
      <c r="E80" s="939"/>
      <c r="F80" s="939"/>
      <c r="G80" s="940"/>
      <c r="H80" s="938"/>
      <c r="I80" s="939"/>
      <c r="J80" s="939"/>
      <c r="K80" s="939"/>
      <c r="L80" s="940"/>
    </row>
    <row r="81" spans="2:13" x14ac:dyDescent="0.25">
      <c r="B81" s="938"/>
      <c r="C81" s="939"/>
      <c r="D81" s="939"/>
      <c r="E81" s="939"/>
      <c r="F81" s="939"/>
      <c r="G81" s="940"/>
      <c r="H81" s="938"/>
      <c r="I81" s="939"/>
      <c r="J81" s="939"/>
      <c r="K81" s="939"/>
      <c r="L81" s="940"/>
    </row>
    <row r="82" spans="2:13" x14ac:dyDescent="0.25">
      <c r="B82" s="938"/>
      <c r="C82" s="939"/>
      <c r="D82" s="939"/>
      <c r="E82" s="939"/>
      <c r="F82" s="939"/>
      <c r="G82" s="940"/>
      <c r="H82" s="938"/>
      <c r="I82" s="939"/>
      <c r="J82" s="939"/>
      <c r="K82" s="939"/>
      <c r="L82" s="940"/>
    </row>
    <row r="83" spans="2:13" ht="15.75" thickBot="1" x14ac:dyDescent="0.3">
      <c r="B83" s="938"/>
      <c r="C83" s="939"/>
      <c r="D83" s="939"/>
      <c r="E83" s="939"/>
      <c r="F83" s="939"/>
      <c r="G83" s="940"/>
      <c r="H83" s="938"/>
      <c r="I83" s="939"/>
      <c r="J83" s="939"/>
      <c r="K83" s="939"/>
      <c r="L83" s="940"/>
    </row>
    <row r="84" spans="2:13" ht="25.9" customHeight="1" x14ac:dyDescent="0.25">
      <c r="B84" s="960" t="s">
        <v>1065</v>
      </c>
      <c r="C84" s="961"/>
      <c r="D84" s="961"/>
      <c r="E84" s="961"/>
      <c r="F84" s="961"/>
      <c r="G84" s="962"/>
      <c r="H84" s="960" t="s">
        <v>1066</v>
      </c>
      <c r="I84" s="961"/>
      <c r="J84" s="961"/>
      <c r="K84" s="961"/>
      <c r="L84" s="961"/>
      <c r="M84" s="962"/>
    </row>
    <row r="85" spans="2:13" ht="19.899999999999999" customHeight="1" thickBot="1" x14ac:dyDescent="0.3">
      <c r="B85" s="963"/>
      <c r="C85" s="964"/>
      <c r="D85" s="964"/>
      <c r="E85" s="964"/>
      <c r="F85" s="964"/>
      <c r="G85" s="965"/>
      <c r="H85" s="963"/>
      <c r="I85" s="964"/>
      <c r="J85" s="964"/>
      <c r="K85" s="964"/>
      <c r="L85" s="964"/>
      <c r="M85" s="965"/>
    </row>
    <row r="86" spans="2:13" x14ac:dyDescent="0.25">
      <c r="B86" s="953" t="s">
        <v>623</v>
      </c>
      <c r="C86" s="954"/>
      <c r="D86" s="954"/>
      <c r="E86" s="954"/>
      <c r="F86" s="954"/>
      <c r="G86" s="955"/>
      <c r="H86" s="953" t="s">
        <v>624</v>
      </c>
      <c r="I86" s="954"/>
      <c r="J86" s="954"/>
      <c r="K86" s="954"/>
      <c r="L86" s="955"/>
    </row>
    <row r="87" spans="2:13" x14ac:dyDescent="0.25">
      <c r="B87" s="938"/>
      <c r="C87" s="939"/>
      <c r="D87" s="939"/>
      <c r="E87" s="939"/>
      <c r="F87" s="939"/>
      <c r="G87" s="940"/>
      <c r="H87" s="938"/>
      <c r="I87" s="939"/>
      <c r="J87" s="939"/>
      <c r="K87" s="939"/>
      <c r="L87" s="940"/>
    </row>
    <row r="88" spans="2:13" x14ac:dyDescent="0.25">
      <c r="B88" s="938"/>
      <c r="C88" s="939"/>
      <c r="D88" s="939"/>
      <c r="E88" s="939"/>
      <c r="F88" s="939"/>
      <c r="G88" s="940"/>
      <c r="H88" s="938"/>
      <c r="I88" s="939"/>
      <c r="J88" s="939"/>
      <c r="K88" s="939"/>
      <c r="L88" s="940"/>
    </row>
    <row r="89" spans="2:13" x14ac:dyDescent="0.25">
      <c r="B89" s="938"/>
      <c r="C89" s="939"/>
      <c r="D89" s="939"/>
      <c r="E89" s="939"/>
      <c r="F89" s="939"/>
      <c r="G89" s="940"/>
      <c r="H89" s="938"/>
      <c r="I89" s="939"/>
      <c r="J89" s="939"/>
      <c r="K89" s="939"/>
      <c r="L89" s="940"/>
    </row>
    <row r="90" spans="2:13" x14ac:dyDescent="0.25">
      <c r="B90" s="938"/>
      <c r="C90" s="939"/>
      <c r="D90" s="939"/>
      <c r="E90" s="939"/>
      <c r="F90" s="939"/>
      <c r="G90" s="940"/>
      <c r="H90" s="938"/>
      <c r="I90" s="939"/>
      <c r="J90" s="939"/>
      <c r="K90" s="939"/>
      <c r="L90" s="940"/>
    </row>
    <row r="91" spans="2:13" x14ac:dyDescent="0.25">
      <c r="B91" s="938"/>
      <c r="C91" s="939"/>
      <c r="D91" s="939"/>
      <c r="E91" s="939"/>
      <c r="F91" s="939"/>
      <c r="G91" s="940"/>
      <c r="H91" s="938"/>
      <c r="I91" s="939"/>
      <c r="J91" s="939"/>
      <c r="K91" s="939"/>
      <c r="L91" s="940"/>
    </row>
    <row r="92" spans="2:13" x14ac:dyDescent="0.25">
      <c r="B92" s="938"/>
      <c r="C92" s="939"/>
      <c r="D92" s="939"/>
      <c r="E92" s="939"/>
      <c r="F92" s="939"/>
      <c r="G92" s="940"/>
      <c r="H92" s="938"/>
      <c r="I92" s="939"/>
      <c r="J92" s="939"/>
      <c r="K92" s="939"/>
      <c r="L92" s="940"/>
    </row>
    <row r="93" spans="2:13" x14ac:dyDescent="0.25">
      <c r="B93" s="938"/>
      <c r="C93" s="939"/>
      <c r="D93" s="939"/>
      <c r="E93" s="939"/>
      <c r="F93" s="939"/>
      <c r="G93" s="940"/>
      <c r="H93" s="938"/>
      <c r="I93" s="939"/>
      <c r="J93" s="939"/>
      <c r="K93" s="939"/>
      <c r="L93" s="940"/>
    </row>
    <row r="94" spans="2:13" x14ac:dyDescent="0.25">
      <c r="B94" s="938"/>
      <c r="C94" s="939"/>
      <c r="D94" s="939"/>
      <c r="E94" s="939"/>
      <c r="F94" s="939"/>
      <c r="G94" s="940"/>
      <c r="H94" s="938"/>
      <c r="I94" s="939"/>
      <c r="J94" s="939"/>
      <c r="K94" s="939"/>
      <c r="L94" s="940"/>
    </row>
    <row r="95" spans="2:13" x14ac:dyDescent="0.25">
      <c r="B95" s="938"/>
      <c r="C95" s="939"/>
      <c r="D95" s="939"/>
      <c r="E95" s="939"/>
      <c r="F95" s="939"/>
      <c r="G95" s="940"/>
      <c r="H95" s="938"/>
      <c r="I95" s="939"/>
      <c r="J95" s="939"/>
      <c r="K95" s="939"/>
      <c r="L95" s="940"/>
    </row>
    <row r="96" spans="2:13" x14ac:dyDescent="0.25">
      <c r="B96" s="938"/>
      <c r="C96" s="939"/>
      <c r="D96" s="939"/>
      <c r="E96" s="939"/>
      <c r="F96" s="939"/>
      <c r="G96" s="940"/>
      <c r="H96" s="938"/>
      <c r="I96" s="939"/>
      <c r="J96" s="939"/>
      <c r="K96" s="939"/>
      <c r="L96" s="940"/>
    </row>
    <row r="97" spans="2:13" x14ac:dyDescent="0.25">
      <c r="B97" s="938"/>
      <c r="C97" s="939"/>
      <c r="D97" s="939"/>
      <c r="E97" s="939"/>
      <c r="F97" s="939"/>
      <c r="G97" s="940"/>
      <c r="H97" s="938"/>
      <c r="I97" s="939"/>
      <c r="J97" s="939"/>
      <c r="K97" s="939"/>
      <c r="L97" s="940"/>
    </row>
    <row r="98" spans="2:13" x14ac:dyDescent="0.25">
      <c r="B98" s="938"/>
      <c r="C98" s="939"/>
      <c r="D98" s="939"/>
      <c r="E98" s="939"/>
      <c r="F98" s="939"/>
      <c r="G98" s="940"/>
      <c r="H98" s="938"/>
      <c r="I98" s="939"/>
      <c r="J98" s="939"/>
      <c r="K98" s="939"/>
      <c r="L98" s="940"/>
    </row>
    <row r="99" spans="2:13" ht="15.75" thickBot="1" x14ac:dyDescent="0.3">
      <c r="B99" s="938"/>
      <c r="C99" s="939"/>
      <c r="D99" s="939"/>
      <c r="E99" s="939"/>
      <c r="F99" s="939"/>
      <c r="G99" s="940"/>
      <c r="H99" s="938"/>
      <c r="I99" s="939"/>
      <c r="J99" s="939"/>
      <c r="K99" s="939"/>
      <c r="L99" s="940"/>
    </row>
    <row r="100" spans="2:13" ht="25.9" customHeight="1" x14ac:dyDescent="0.25">
      <c r="B100" s="980" t="s">
        <v>827</v>
      </c>
      <c r="C100" s="961"/>
      <c r="D100" s="961"/>
      <c r="E100" s="961"/>
      <c r="F100" s="961"/>
      <c r="G100" s="962"/>
      <c r="H100" s="960" t="s">
        <v>828</v>
      </c>
      <c r="I100" s="961"/>
      <c r="J100" s="961"/>
      <c r="K100" s="961"/>
      <c r="L100" s="961"/>
      <c r="M100" s="962"/>
    </row>
    <row r="101" spans="2:13" ht="20.45" customHeight="1" thickBot="1" x14ac:dyDescent="0.3">
      <c r="B101" s="963"/>
      <c r="C101" s="964"/>
      <c r="D101" s="964"/>
      <c r="E101" s="964"/>
      <c r="F101" s="964"/>
      <c r="G101" s="965"/>
      <c r="H101" s="963"/>
      <c r="I101" s="964"/>
      <c r="J101" s="964"/>
      <c r="K101" s="964"/>
      <c r="L101" s="964"/>
      <c r="M101" s="965"/>
    </row>
    <row r="102" spans="2:13" x14ac:dyDescent="0.25">
      <c r="B102" s="953" t="s">
        <v>623</v>
      </c>
      <c r="C102" s="954"/>
      <c r="D102" s="954"/>
      <c r="E102" s="954"/>
      <c r="F102" s="954"/>
      <c r="G102" s="955"/>
      <c r="H102" s="953" t="s">
        <v>624</v>
      </c>
      <c r="I102" s="954"/>
      <c r="J102" s="954"/>
      <c r="K102" s="954"/>
      <c r="L102" s="955"/>
    </row>
    <row r="103" spans="2:13" x14ac:dyDescent="0.25">
      <c r="B103" s="938"/>
      <c r="C103" s="939"/>
      <c r="D103" s="939"/>
      <c r="E103" s="939"/>
      <c r="F103" s="939"/>
      <c r="G103" s="940"/>
      <c r="H103" s="938"/>
      <c r="I103" s="939"/>
      <c r="J103" s="939"/>
      <c r="K103" s="939"/>
      <c r="L103" s="940"/>
    </row>
    <row r="104" spans="2:13" x14ac:dyDescent="0.25">
      <c r="B104" s="938"/>
      <c r="C104" s="939"/>
      <c r="D104" s="939"/>
      <c r="E104" s="939"/>
      <c r="F104" s="939"/>
      <c r="G104" s="940"/>
      <c r="H104" s="938"/>
      <c r="I104" s="939"/>
      <c r="J104" s="939"/>
      <c r="K104" s="939"/>
      <c r="L104" s="940"/>
    </row>
    <row r="105" spans="2:13" x14ac:dyDescent="0.25">
      <c r="B105" s="938"/>
      <c r="C105" s="939"/>
      <c r="D105" s="939"/>
      <c r="E105" s="939"/>
      <c r="F105" s="939"/>
      <c r="G105" s="940"/>
      <c r="H105" s="938"/>
      <c r="I105" s="939"/>
      <c r="J105" s="939"/>
      <c r="K105" s="939"/>
      <c r="L105" s="940"/>
    </row>
    <row r="106" spans="2:13" x14ac:dyDescent="0.25">
      <c r="B106" s="938"/>
      <c r="C106" s="939"/>
      <c r="D106" s="939"/>
      <c r="E106" s="939"/>
      <c r="F106" s="939"/>
      <c r="G106" s="940"/>
      <c r="H106" s="938"/>
      <c r="I106" s="939"/>
      <c r="J106" s="939"/>
      <c r="K106" s="939"/>
      <c r="L106" s="940"/>
    </row>
    <row r="107" spans="2:13" x14ac:dyDescent="0.25">
      <c r="B107" s="938"/>
      <c r="C107" s="939"/>
      <c r="D107" s="939"/>
      <c r="E107" s="939"/>
      <c r="F107" s="939"/>
      <c r="G107" s="940"/>
      <c r="H107" s="938"/>
      <c r="I107" s="939"/>
      <c r="J107" s="939"/>
      <c r="K107" s="939"/>
      <c r="L107" s="940"/>
    </row>
    <row r="108" spans="2:13" x14ac:dyDescent="0.25">
      <c r="B108" s="938"/>
      <c r="C108" s="939"/>
      <c r="D108" s="939"/>
      <c r="E108" s="939"/>
      <c r="F108" s="939"/>
      <c r="G108" s="940"/>
      <c r="H108" s="938"/>
      <c r="I108" s="939"/>
      <c r="J108" s="939"/>
      <c r="K108" s="939"/>
      <c r="L108" s="940"/>
    </row>
    <row r="109" spans="2:13" x14ac:dyDescent="0.25">
      <c r="B109" s="938"/>
      <c r="C109" s="939"/>
      <c r="D109" s="939"/>
      <c r="E109" s="939"/>
      <c r="F109" s="939"/>
      <c r="G109" s="940"/>
      <c r="H109" s="938"/>
      <c r="I109" s="939"/>
      <c r="J109" s="939"/>
      <c r="K109" s="939"/>
      <c r="L109" s="940"/>
    </row>
    <row r="110" spans="2:13" x14ac:dyDescent="0.25">
      <c r="B110" s="938"/>
      <c r="C110" s="939"/>
      <c r="D110" s="939"/>
      <c r="E110" s="939"/>
      <c r="F110" s="939"/>
      <c r="G110" s="940"/>
      <c r="H110" s="938"/>
      <c r="I110" s="939"/>
      <c r="J110" s="939"/>
      <c r="K110" s="939"/>
      <c r="L110" s="940"/>
    </row>
    <row r="111" spans="2:13" x14ac:dyDescent="0.25">
      <c r="B111" s="938"/>
      <c r="C111" s="939"/>
      <c r="D111" s="939"/>
      <c r="E111" s="939"/>
      <c r="F111" s="939"/>
      <c r="G111" s="940"/>
      <c r="H111" s="938"/>
      <c r="I111" s="939"/>
      <c r="J111" s="939"/>
      <c r="K111" s="939"/>
      <c r="L111" s="940"/>
    </row>
    <row r="112" spans="2:13" x14ac:dyDescent="0.25">
      <c r="B112" s="938"/>
      <c r="C112" s="939"/>
      <c r="D112" s="939"/>
      <c r="E112" s="939"/>
      <c r="F112" s="939"/>
      <c r="G112" s="940"/>
      <c r="H112" s="938"/>
      <c r="I112" s="939"/>
      <c r="J112" s="939"/>
      <c r="K112" s="939"/>
      <c r="L112" s="940"/>
    </row>
    <row r="113" spans="2:12" x14ac:dyDescent="0.25">
      <c r="B113" s="938"/>
      <c r="C113" s="939"/>
      <c r="D113" s="939"/>
      <c r="E113" s="939"/>
      <c r="F113" s="939"/>
      <c r="G113" s="940"/>
      <c r="H113" s="938"/>
      <c r="I113" s="939"/>
      <c r="J113" s="939"/>
      <c r="K113" s="939"/>
      <c r="L113" s="940"/>
    </row>
    <row r="114" spans="2:12" x14ac:dyDescent="0.25">
      <c r="B114" s="938"/>
      <c r="C114" s="939"/>
      <c r="D114" s="939"/>
      <c r="E114" s="939"/>
      <c r="F114" s="939"/>
      <c r="G114" s="940"/>
      <c r="H114" s="938"/>
      <c r="I114" s="939"/>
      <c r="J114" s="939"/>
      <c r="K114" s="939"/>
      <c r="L114" s="940"/>
    </row>
    <row r="115" spans="2:12" ht="15.75" thickBot="1" x14ac:dyDescent="0.3">
      <c r="B115" s="938"/>
      <c r="C115" s="939"/>
      <c r="D115" s="939"/>
      <c r="E115" s="939"/>
      <c r="F115" s="939"/>
      <c r="G115" s="940"/>
      <c r="H115" s="938"/>
      <c r="I115" s="939"/>
      <c r="J115" s="939"/>
      <c r="K115" s="939"/>
      <c r="L115" s="940"/>
    </row>
    <row r="116" spans="2:12" ht="17.45" customHeight="1" x14ac:dyDescent="0.25">
      <c r="B116" s="981"/>
      <c r="C116" s="982"/>
      <c r="D116" s="982"/>
      <c r="E116" s="982"/>
      <c r="F116" s="982"/>
      <c r="G116" s="982"/>
      <c r="H116" s="985"/>
      <c r="I116" s="986"/>
      <c r="J116" s="986"/>
      <c r="K116" s="986"/>
      <c r="L116" s="987"/>
    </row>
    <row r="117" spans="2:12" ht="15.75" thickBot="1" x14ac:dyDescent="0.3">
      <c r="B117" s="983"/>
      <c r="C117" s="984"/>
      <c r="D117" s="984"/>
      <c r="E117" s="984"/>
      <c r="F117" s="984"/>
      <c r="G117" s="984"/>
      <c r="H117" s="988"/>
      <c r="I117" s="989"/>
      <c r="J117" s="989"/>
      <c r="K117" s="989"/>
      <c r="L117" s="990"/>
    </row>
    <row r="118" spans="2:12" x14ac:dyDescent="0.25">
      <c r="B118" s="953" t="s">
        <v>623</v>
      </c>
      <c r="C118" s="954"/>
      <c r="D118" s="954"/>
      <c r="E118" s="954"/>
      <c r="F118" s="954"/>
      <c r="G118" s="955"/>
      <c r="H118" s="953" t="s">
        <v>624</v>
      </c>
      <c r="I118" s="954"/>
      <c r="J118" s="954"/>
      <c r="K118" s="954"/>
      <c r="L118" s="955"/>
    </row>
    <row r="119" spans="2:12" x14ac:dyDescent="0.25">
      <c r="B119" s="938"/>
      <c r="C119" s="939"/>
      <c r="D119" s="939"/>
      <c r="E119" s="939"/>
      <c r="F119" s="939"/>
      <c r="G119" s="940"/>
      <c r="H119" s="938"/>
      <c r="I119" s="939"/>
      <c r="J119" s="939"/>
      <c r="K119" s="939"/>
      <c r="L119" s="940"/>
    </row>
    <row r="120" spans="2:12" x14ac:dyDescent="0.25">
      <c r="B120" s="938"/>
      <c r="C120" s="939"/>
      <c r="D120" s="939"/>
      <c r="E120" s="939"/>
      <c r="F120" s="939"/>
      <c r="G120" s="940"/>
      <c r="H120" s="938"/>
      <c r="I120" s="939"/>
      <c r="J120" s="939"/>
      <c r="K120" s="939"/>
      <c r="L120" s="940"/>
    </row>
    <row r="121" spans="2:12" x14ac:dyDescent="0.25">
      <c r="B121" s="938"/>
      <c r="C121" s="939"/>
      <c r="D121" s="939"/>
      <c r="E121" s="939"/>
      <c r="F121" s="939"/>
      <c r="G121" s="940"/>
      <c r="H121" s="938"/>
      <c r="I121" s="939"/>
      <c r="J121" s="939"/>
      <c r="K121" s="939"/>
      <c r="L121" s="940"/>
    </row>
    <row r="122" spans="2:12" x14ac:dyDescent="0.25">
      <c r="B122" s="938"/>
      <c r="C122" s="939"/>
      <c r="D122" s="939"/>
      <c r="E122" s="939"/>
      <c r="F122" s="939"/>
      <c r="G122" s="940"/>
      <c r="H122" s="938"/>
      <c r="I122" s="939"/>
      <c r="J122" s="939"/>
      <c r="K122" s="939"/>
      <c r="L122" s="940"/>
    </row>
    <row r="123" spans="2:12" x14ac:dyDescent="0.25">
      <c r="B123" s="938"/>
      <c r="C123" s="939"/>
      <c r="D123" s="939"/>
      <c r="E123" s="939"/>
      <c r="F123" s="939"/>
      <c r="G123" s="940"/>
      <c r="H123" s="938"/>
      <c r="I123" s="939"/>
      <c r="J123" s="939"/>
      <c r="K123" s="939"/>
      <c r="L123" s="940"/>
    </row>
    <row r="124" spans="2:12" x14ac:dyDescent="0.25">
      <c r="B124" s="938"/>
      <c r="C124" s="939"/>
      <c r="D124" s="939"/>
      <c r="E124" s="939"/>
      <c r="F124" s="939"/>
      <c r="G124" s="940"/>
      <c r="H124" s="938"/>
      <c r="I124" s="939"/>
      <c r="J124" s="939"/>
      <c r="K124" s="939"/>
      <c r="L124" s="940"/>
    </row>
    <row r="125" spans="2:12" x14ac:dyDescent="0.25">
      <c r="B125" s="938"/>
      <c r="C125" s="939"/>
      <c r="D125" s="939"/>
      <c r="E125" s="939"/>
      <c r="F125" s="939"/>
      <c r="G125" s="940"/>
      <c r="H125" s="938"/>
      <c r="I125" s="939"/>
      <c r="J125" s="939"/>
      <c r="K125" s="939"/>
      <c r="L125" s="940"/>
    </row>
    <row r="126" spans="2:12" x14ac:dyDescent="0.25">
      <c r="B126" s="938"/>
      <c r="C126" s="939"/>
      <c r="D126" s="939"/>
      <c r="E126" s="939"/>
      <c r="F126" s="939"/>
      <c r="G126" s="940"/>
      <c r="H126" s="938"/>
      <c r="I126" s="939"/>
      <c r="J126" s="939"/>
      <c r="K126" s="939"/>
      <c r="L126" s="940"/>
    </row>
    <row r="127" spans="2:12" x14ac:dyDescent="0.25">
      <c r="B127" s="938"/>
      <c r="C127" s="939"/>
      <c r="D127" s="939"/>
      <c r="E127" s="939"/>
      <c r="F127" s="939"/>
      <c r="G127" s="940"/>
      <c r="H127" s="938"/>
      <c r="I127" s="939"/>
      <c r="J127" s="939"/>
      <c r="K127" s="939"/>
      <c r="L127" s="940"/>
    </row>
    <row r="128" spans="2:12" x14ac:dyDescent="0.25">
      <c r="B128" s="938"/>
      <c r="C128" s="939"/>
      <c r="D128" s="939"/>
      <c r="E128" s="939"/>
      <c r="F128" s="939"/>
      <c r="G128" s="940"/>
      <c r="H128" s="938"/>
      <c r="I128" s="939"/>
      <c r="J128" s="939"/>
      <c r="K128" s="939"/>
      <c r="L128" s="940"/>
    </row>
    <row r="129" spans="2:12" x14ac:dyDescent="0.25">
      <c r="B129" s="938"/>
      <c r="C129" s="939"/>
      <c r="D129" s="939"/>
      <c r="E129" s="939"/>
      <c r="F129" s="939"/>
      <c r="G129" s="940"/>
      <c r="H129" s="938"/>
      <c r="I129" s="939"/>
      <c r="J129" s="939"/>
      <c r="K129" s="939"/>
      <c r="L129" s="940"/>
    </row>
    <row r="130" spans="2:12" x14ac:dyDescent="0.25">
      <c r="B130" s="938"/>
      <c r="C130" s="939"/>
      <c r="D130" s="939"/>
      <c r="E130" s="939"/>
      <c r="F130" s="939"/>
      <c r="G130" s="940"/>
      <c r="H130" s="938"/>
      <c r="I130" s="939"/>
      <c r="J130" s="939"/>
      <c r="K130" s="939"/>
      <c r="L130" s="940"/>
    </row>
    <row r="131" spans="2:12" ht="15.75" thickBot="1" x14ac:dyDescent="0.3">
      <c r="B131" s="938"/>
      <c r="C131" s="939"/>
      <c r="D131" s="939"/>
      <c r="E131" s="939"/>
      <c r="F131" s="939"/>
      <c r="G131" s="940"/>
      <c r="H131" s="938"/>
      <c r="I131" s="939"/>
      <c r="J131" s="939"/>
      <c r="K131" s="939"/>
      <c r="L131" s="940"/>
    </row>
    <row r="132" spans="2:12" ht="19.899999999999999" customHeight="1" x14ac:dyDescent="0.25">
      <c r="B132" s="968"/>
      <c r="C132" s="969"/>
      <c r="D132" s="969"/>
      <c r="E132" s="969"/>
      <c r="F132" s="969"/>
      <c r="G132" s="970"/>
      <c r="H132" s="974"/>
      <c r="I132" s="975"/>
      <c r="J132" s="975"/>
      <c r="K132" s="975"/>
      <c r="L132" s="976"/>
    </row>
    <row r="133" spans="2:12" ht="15.75" thickBot="1" x14ac:dyDescent="0.3">
      <c r="B133" s="971"/>
      <c r="C133" s="972"/>
      <c r="D133" s="972"/>
      <c r="E133" s="972"/>
      <c r="F133" s="972"/>
      <c r="G133" s="973"/>
      <c r="H133" s="977"/>
      <c r="I133" s="978"/>
      <c r="J133" s="978"/>
      <c r="K133" s="978"/>
      <c r="L133" s="979"/>
    </row>
  </sheetData>
  <mergeCells count="39">
    <mergeCell ref="B118:G131"/>
    <mergeCell ref="H118:L131"/>
    <mergeCell ref="B132:G133"/>
    <mergeCell ref="H132:L133"/>
    <mergeCell ref="H68:M69"/>
    <mergeCell ref="H84:M85"/>
    <mergeCell ref="B100:G101"/>
    <mergeCell ref="B102:G115"/>
    <mergeCell ref="H102:L115"/>
    <mergeCell ref="B68:G69"/>
    <mergeCell ref="H100:M101"/>
    <mergeCell ref="B116:G117"/>
    <mergeCell ref="H116:L117"/>
    <mergeCell ref="B70:G83"/>
    <mergeCell ref="H70:L83"/>
    <mergeCell ref="B84:G85"/>
    <mergeCell ref="B86:G99"/>
    <mergeCell ref="H86:L99"/>
    <mergeCell ref="B54:G67"/>
    <mergeCell ref="H54:L67"/>
    <mergeCell ref="H20:M21"/>
    <mergeCell ref="B36:G37"/>
    <mergeCell ref="B38:G51"/>
    <mergeCell ref="H38:L51"/>
    <mergeCell ref="B52:G53"/>
    <mergeCell ref="H36:M37"/>
    <mergeCell ref="H52:M53"/>
    <mergeCell ref="B1:L2"/>
    <mergeCell ref="B3:E3"/>
    <mergeCell ref="G3:I3"/>
    <mergeCell ref="J3:L3"/>
    <mergeCell ref="B4:H5"/>
    <mergeCell ref="K4:L4"/>
    <mergeCell ref="K5:L5"/>
    <mergeCell ref="B6:G19"/>
    <mergeCell ref="H6:L19"/>
    <mergeCell ref="B20:G21"/>
    <mergeCell ref="B22:G35"/>
    <mergeCell ref="H22:L3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O104"/>
  <sheetViews>
    <sheetView view="pageBreakPreview" topLeftCell="A2" zoomScale="85" zoomScaleNormal="100" zoomScaleSheetLayoutView="85" zoomScalePageLayoutView="110" workbookViewId="0">
      <selection activeCell="N30" sqref="N30"/>
    </sheetView>
  </sheetViews>
  <sheetFormatPr baseColWidth="10" defaultColWidth="12" defaultRowHeight="15" x14ac:dyDescent="0.25"/>
  <cols>
    <col min="1" max="1" width="3.85546875" style="126" customWidth="1"/>
    <col min="2" max="2" width="4.85546875" style="126" customWidth="1"/>
    <col min="3" max="3" width="8.7109375" style="126" customWidth="1"/>
    <col min="4" max="4" width="8.42578125" style="126" customWidth="1"/>
    <col min="5" max="5" width="12" style="126"/>
    <col min="6" max="6" width="12.5703125" style="126" customWidth="1"/>
    <col min="7" max="7" width="10" style="126" customWidth="1"/>
    <col min="8" max="8" width="9" style="126" customWidth="1"/>
    <col min="9" max="9" width="23.5703125" style="126" customWidth="1"/>
    <col min="10" max="10" width="13.7109375" style="126" customWidth="1"/>
    <col min="11" max="11" width="14.140625" style="126" customWidth="1"/>
    <col min="12" max="12" width="10" style="126" customWidth="1"/>
    <col min="13" max="13" width="12" style="126" hidden="1" customWidth="1"/>
    <col min="14" max="16384" width="12" style="126"/>
  </cols>
  <sheetData>
    <row r="1" spans="2:12" ht="27.75" customHeight="1" x14ac:dyDescent="0.25">
      <c r="B1" s="918" t="s">
        <v>330</v>
      </c>
      <c r="C1" s="919"/>
      <c r="D1" s="919"/>
      <c r="E1" s="919"/>
      <c r="F1" s="919"/>
      <c r="G1" s="919"/>
      <c r="H1" s="919"/>
      <c r="I1" s="919"/>
      <c r="J1" s="919"/>
      <c r="K1" s="919"/>
      <c r="L1" s="920"/>
    </row>
    <row r="2" spans="2:12" ht="11.25" customHeight="1" x14ac:dyDescent="0.25">
      <c r="B2" s="921"/>
      <c r="C2" s="922"/>
      <c r="D2" s="922"/>
      <c r="E2" s="922"/>
      <c r="F2" s="922"/>
      <c r="G2" s="922"/>
      <c r="H2" s="922"/>
      <c r="I2" s="922"/>
      <c r="J2" s="922"/>
      <c r="K2" s="922"/>
      <c r="L2" s="923"/>
    </row>
    <row r="3" spans="2:12" ht="24.95" customHeight="1" x14ac:dyDescent="0.25">
      <c r="B3" s="924" t="s">
        <v>376</v>
      </c>
      <c r="C3" s="925"/>
      <c r="D3" s="925"/>
      <c r="E3" s="926"/>
      <c r="F3" s="152">
        <v>44028</v>
      </c>
      <c r="G3" s="924" t="s">
        <v>377</v>
      </c>
      <c r="H3" s="925"/>
      <c r="I3" s="926"/>
      <c r="J3" s="1015">
        <v>44034</v>
      </c>
      <c r="K3" s="1016"/>
      <c r="L3" s="1017"/>
    </row>
    <row r="4" spans="2:12" ht="24.95" customHeight="1" x14ac:dyDescent="0.25">
      <c r="B4" s="930" t="s">
        <v>328</v>
      </c>
      <c r="C4" s="931"/>
      <c r="D4" s="931"/>
      <c r="E4" s="931"/>
      <c r="F4" s="931"/>
      <c r="G4" s="931"/>
      <c r="H4" s="932"/>
      <c r="I4" s="199" t="s">
        <v>604</v>
      </c>
      <c r="J4" s="199" t="s">
        <v>2</v>
      </c>
      <c r="K4" s="936" t="s">
        <v>0</v>
      </c>
      <c r="L4" s="937"/>
    </row>
    <row r="5" spans="2:12" ht="24.95" customHeight="1" thickBot="1" x14ac:dyDescent="0.3">
      <c r="B5" s="1018"/>
      <c r="C5" s="1019"/>
      <c r="D5" s="1019"/>
      <c r="E5" s="1019"/>
      <c r="F5" s="1019"/>
      <c r="G5" s="1019"/>
      <c r="H5" s="1020"/>
      <c r="I5" s="124" t="s">
        <v>605</v>
      </c>
      <c r="J5" s="155">
        <v>2</v>
      </c>
      <c r="K5" s="1021" t="s">
        <v>378</v>
      </c>
      <c r="L5" s="1022"/>
    </row>
    <row r="6" spans="2:12" ht="24.95" customHeight="1" thickBot="1" x14ac:dyDescent="0.3">
      <c r="B6" s="1012" t="s">
        <v>632</v>
      </c>
      <c r="C6" s="1013"/>
      <c r="D6" s="1013"/>
      <c r="E6" s="1013"/>
      <c r="F6" s="1013"/>
      <c r="G6" s="1013"/>
      <c r="H6" s="1013"/>
      <c r="I6" s="1013"/>
      <c r="J6" s="1013"/>
      <c r="K6" s="1013"/>
      <c r="L6" s="1014"/>
    </row>
    <row r="7" spans="2:12" ht="15.75" customHeight="1" x14ac:dyDescent="0.25">
      <c r="B7" s="938" t="s">
        <v>553</v>
      </c>
      <c r="C7" s="939"/>
      <c r="D7" s="939"/>
      <c r="E7" s="939"/>
      <c r="F7" s="939"/>
      <c r="G7" s="940"/>
      <c r="H7" s="938" t="s">
        <v>554</v>
      </c>
      <c r="I7" s="939"/>
      <c r="J7" s="939"/>
      <c r="K7" s="939"/>
      <c r="L7" s="940"/>
    </row>
    <row r="8" spans="2:12" x14ac:dyDescent="0.25">
      <c r="B8" s="938"/>
      <c r="C8" s="939"/>
      <c r="D8" s="939"/>
      <c r="E8" s="939"/>
      <c r="F8" s="939"/>
      <c r="G8" s="940"/>
      <c r="H8" s="938"/>
      <c r="I8" s="939"/>
      <c r="J8" s="939"/>
      <c r="K8" s="939"/>
      <c r="L8" s="940"/>
    </row>
    <row r="9" spans="2:12" x14ac:dyDescent="0.25">
      <c r="B9" s="938"/>
      <c r="C9" s="939"/>
      <c r="D9" s="939"/>
      <c r="E9" s="939"/>
      <c r="F9" s="939"/>
      <c r="G9" s="940"/>
      <c r="H9" s="938"/>
      <c r="I9" s="939"/>
      <c r="J9" s="939"/>
      <c r="K9" s="939"/>
      <c r="L9" s="940"/>
    </row>
    <row r="10" spans="2:12" x14ac:dyDescent="0.25">
      <c r="B10" s="938"/>
      <c r="C10" s="939"/>
      <c r="D10" s="939"/>
      <c r="E10" s="939"/>
      <c r="F10" s="939"/>
      <c r="G10" s="940"/>
      <c r="H10" s="938"/>
      <c r="I10" s="939"/>
      <c r="J10" s="939"/>
      <c r="K10" s="939"/>
      <c r="L10" s="940"/>
    </row>
    <row r="11" spans="2:12" x14ac:dyDescent="0.25">
      <c r="B11" s="938"/>
      <c r="C11" s="939"/>
      <c r="D11" s="939"/>
      <c r="E11" s="939"/>
      <c r="F11" s="939"/>
      <c r="G11" s="940"/>
      <c r="H11" s="938"/>
      <c r="I11" s="939"/>
      <c r="J11" s="939"/>
      <c r="K11" s="939"/>
      <c r="L11" s="940"/>
    </row>
    <row r="12" spans="2:12" x14ac:dyDescent="0.25">
      <c r="B12" s="938"/>
      <c r="C12" s="939"/>
      <c r="D12" s="939"/>
      <c r="E12" s="939"/>
      <c r="F12" s="939"/>
      <c r="G12" s="940"/>
      <c r="H12" s="938"/>
      <c r="I12" s="939"/>
      <c r="J12" s="939"/>
      <c r="K12" s="939"/>
      <c r="L12" s="940"/>
    </row>
    <row r="13" spans="2:12" x14ac:dyDescent="0.25">
      <c r="B13" s="938"/>
      <c r="C13" s="939"/>
      <c r="D13" s="939"/>
      <c r="E13" s="939"/>
      <c r="F13" s="939"/>
      <c r="G13" s="940"/>
      <c r="H13" s="938"/>
      <c r="I13" s="939"/>
      <c r="J13" s="939"/>
      <c r="K13" s="939"/>
      <c r="L13" s="940"/>
    </row>
    <row r="14" spans="2:12" x14ac:dyDescent="0.25">
      <c r="B14" s="938"/>
      <c r="C14" s="939"/>
      <c r="D14" s="939"/>
      <c r="E14" s="939"/>
      <c r="F14" s="939"/>
      <c r="G14" s="940"/>
      <c r="H14" s="938"/>
      <c r="I14" s="939"/>
      <c r="J14" s="939"/>
      <c r="K14" s="939"/>
      <c r="L14" s="940"/>
    </row>
    <row r="15" spans="2:12" x14ac:dyDescent="0.25">
      <c r="B15" s="938"/>
      <c r="C15" s="939"/>
      <c r="D15" s="939"/>
      <c r="E15" s="939"/>
      <c r="F15" s="939"/>
      <c r="G15" s="940"/>
      <c r="H15" s="938"/>
      <c r="I15" s="939"/>
      <c r="J15" s="939"/>
      <c r="K15" s="939"/>
      <c r="L15" s="940"/>
    </row>
    <row r="16" spans="2:12" x14ac:dyDescent="0.25">
      <c r="B16" s="938"/>
      <c r="C16" s="939"/>
      <c r="D16" s="939"/>
      <c r="E16" s="939"/>
      <c r="F16" s="939"/>
      <c r="G16" s="940"/>
      <c r="H16" s="938"/>
      <c r="I16" s="939"/>
      <c r="J16" s="939"/>
      <c r="K16" s="939"/>
      <c r="L16" s="940"/>
    </row>
    <row r="17" spans="2:13" x14ac:dyDescent="0.25">
      <c r="B17" s="938"/>
      <c r="C17" s="939"/>
      <c r="D17" s="939"/>
      <c r="E17" s="939"/>
      <c r="F17" s="939"/>
      <c r="G17" s="940"/>
      <c r="H17" s="938"/>
      <c r="I17" s="939"/>
      <c r="J17" s="939"/>
      <c r="K17" s="939"/>
      <c r="L17" s="940"/>
    </row>
    <row r="18" spans="2:13" x14ac:dyDescent="0.25">
      <c r="B18" s="938"/>
      <c r="C18" s="939"/>
      <c r="D18" s="939"/>
      <c r="E18" s="939"/>
      <c r="F18" s="939"/>
      <c r="G18" s="940"/>
      <c r="H18" s="938"/>
      <c r="I18" s="939"/>
      <c r="J18" s="939"/>
      <c r="K18" s="939"/>
      <c r="L18" s="940"/>
    </row>
    <row r="19" spans="2:13" x14ac:dyDescent="0.25">
      <c r="B19" s="938"/>
      <c r="C19" s="939"/>
      <c r="D19" s="939"/>
      <c r="E19" s="939"/>
      <c r="F19" s="939"/>
      <c r="G19" s="940"/>
      <c r="H19" s="938"/>
      <c r="I19" s="939"/>
      <c r="J19" s="939"/>
      <c r="K19" s="939"/>
      <c r="L19" s="940"/>
    </row>
    <row r="20" spans="2:13" ht="15.75" thickBot="1" x14ac:dyDescent="0.3">
      <c r="B20" s="938"/>
      <c r="C20" s="939"/>
      <c r="D20" s="939"/>
      <c r="E20" s="939"/>
      <c r="F20" s="939"/>
      <c r="G20" s="940"/>
      <c r="H20" s="938"/>
      <c r="I20" s="939"/>
      <c r="J20" s="939"/>
      <c r="K20" s="939"/>
      <c r="L20" s="940"/>
    </row>
    <row r="21" spans="2:13" ht="15" customHeight="1" x14ac:dyDescent="0.25">
      <c r="B21" s="1004" t="s">
        <v>883</v>
      </c>
      <c r="C21" s="1005"/>
      <c r="D21" s="1005"/>
      <c r="E21" s="1005"/>
      <c r="F21" s="1005"/>
      <c r="G21" s="1006"/>
      <c r="H21" s="1004" t="s">
        <v>884</v>
      </c>
      <c r="I21" s="1005"/>
      <c r="J21" s="1005"/>
      <c r="K21" s="1005"/>
      <c r="L21" s="1005"/>
      <c r="M21" s="995"/>
    </row>
    <row r="22" spans="2:13" ht="29.25" customHeight="1" thickBot="1" x14ac:dyDescent="0.3">
      <c r="B22" s="1007"/>
      <c r="C22" s="1008"/>
      <c r="D22" s="1008"/>
      <c r="E22" s="1008"/>
      <c r="F22" s="1008"/>
      <c r="G22" s="1009"/>
      <c r="H22" s="1007"/>
      <c r="I22" s="1008"/>
      <c r="J22" s="1008"/>
      <c r="K22" s="1008"/>
      <c r="L22" s="1008"/>
      <c r="M22" s="998"/>
    </row>
    <row r="23" spans="2:13" ht="15.75" customHeight="1" x14ac:dyDescent="0.25">
      <c r="B23" s="953" t="s">
        <v>621</v>
      </c>
      <c r="C23" s="954"/>
      <c r="D23" s="954"/>
      <c r="E23" s="954"/>
      <c r="F23" s="954"/>
      <c r="G23" s="955"/>
      <c r="H23" s="953" t="s">
        <v>622</v>
      </c>
      <c r="I23" s="954"/>
      <c r="J23" s="954"/>
      <c r="K23" s="954"/>
      <c r="L23" s="955"/>
    </row>
    <row r="24" spans="2:13" x14ac:dyDescent="0.25">
      <c r="B24" s="938"/>
      <c r="C24" s="939"/>
      <c r="D24" s="939"/>
      <c r="E24" s="939"/>
      <c r="F24" s="939"/>
      <c r="G24" s="940"/>
      <c r="H24" s="938"/>
      <c r="I24" s="939"/>
      <c r="J24" s="939"/>
      <c r="K24" s="939"/>
      <c r="L24" s="940"/>
    </row>
    <row r="25" spans="2:13" x14ac:dyDescent="0.25">
      <c r="B25" s="938"/>
      <c r="C25" s="939"/>
      <c r="D25" s="939"/>
      <c r="E25" s="939"/>
      <c r="F25" s="939"/>
      <c r="G25" s="940"/>
      <c r="H25" s="938"/>
      <c r="I25" s="939"/>
      <c r="J25" s="939"/>
      <c r="K25" s="939"/>
      <c r="L25" s="940"/>
    </row>
    <row r="26" spans="2:13" x14ac:dyDescent="0.25">
      <c r="B26" s="938"/>
      <c r="C26" s="939"/>
      <c r="D26" s="939"/>
      <c r="E26" s="939"/>
      <c r="F26" s="939"/>
      <c r="G26" s="940"/>
      <c r="H26" s="938"/>
      <c r="I26" s="939"/>
      <c r="J26" s="939"/>
      <c r="K26" s="939"/>
      <c r="L26" s="940"/>
    </row>
    <row r="27" spans="2:13" x14ac:dyDescent="0.25">
      <c r="B27" s="938"/>
      <c r="C27" s="939"/>
      <c r="D27" s="939"/>
      <c r="E27" s="939"/>
      <c r="F27" s="939"/>
      <c r="G27" s="940"/>
      <c r="H27" s="938"/>
      <c r="I27" s="939"/>
      <c r="J27" s="939"/>
      <c r="K27" s="939"/>
      <c r="L27" s="940"/>
    </row>
    <row r="28" spans="2:13" x14ac:dyDescent="0.25">
      <c r="B28" s="938"/>
      <c r="C28" s="939"/>
      <c r="D28" s="939"/>
      <c r="E28" s="939"/>
      <c r="F28" s="939"/>
      <c r="G28" s="940"/>
      <c r="H28" s="938"/>
      <c r="I28" s="939"/>
      <c r="J28" s="939"/>
      <c r="K28" s="939"/>
      <c r="L28" s="940"/>
    </row>
    <row r="29" spans="2:13" x14ac:dyDescent="0.25">
      <c r="B29" s="938"/>
      <c r="C29" s="939"/>
      <c r="D29" s="939"/>
      <c r="E29" s="939"/>
      <c r="F29" s="939"/>
      <c r="G29" s="940"/>
      <c r="H29" s="938"/>
      <c r="I29" s="939"/>
      <c r="J29" s="939"/>
      <c r="K29" s="939"/>
      <c r="L29" s="940"/>
    </row>
    <row r="30" spans="2:13" x14ac:dyDescent="0.25">
      <c r="B30" s="938"/>
      <c r="C30" s="939"/>
      <c r="D30" s="939"/>
      <c r="E30" s="939"/>
      <c r="F30" s="939"/>
      <c r="G30" s="940"/>
      <c r="H30" s="938"/>
      <c r="I30" s="939"/>
      <c r="J30" s="939"/>
      <c r="K30" s="939"/>
      <c r="L30" s="940"/>
    </row>
    <row r="31" spans="2:13" x14ac:dyDescent="0.25">
      <c r="B31" s="938"/>
      <c r="C31" s="939"/>
      <c r="D31" s="939"/>
      <c r="E31" s="939"/>
      <c r="F31" s="939"/>
      <c r="G31" s="940"/>
      <c r="H31" s="938"/>
      <c r="I31" s="939"/>
      <c r="J31" s="939"/>
      <c r="K31" s="939"/>
      <c r="L31" s="940"/>
    </row>
    <row r="32" spans="2:13" x14ac:dyDescent="0.25">
      <c r="B32" s="938"/>
      <c r="C32" s="939"/>
      <c r="D32" s="939"/>
      <c r="E32" s="939"/>
      <c r="F32" s="939"/>
      <c r="G32" s="940"/>
      <c r="H32" s="938"/>
      <c r="I32" s="939"/>
      <c r="J32" s="939"/>
      <c r="K32" s="939"/>
      <c r="L32" s="940"/>
    </row>
    <row r="33" spans="2:13" x14ac:dyDescent="0.25">
      <c r="B33" s="938"/>
      <c r="C33" s="939"/>
      <c r="D33" s="939"/>
      <c r="E33" s="939"/>
      <c r="F33" s="939"/>
      <c r="G33" s="940"/>
      <c r="H33" s="938"/>
      <c r="I33" s="939"/>
      <c r="J33" s="939"/>
      <c r="K33" s="939"/>
      <c r="L33" s="940"/>
    </row>
    <row r="34" spans="2:13" x14ac:dyDescent="0.25">
      <c r="B34" s="938"/>
      <c r="C34" s="939"/>
      <c r="D34" s="939"/>
      <c r="E34" s="939"/>
      <c r="F34" s="939"/>
      <c r="G34" s="940"/>
      <c r="H34" s="938"/>
      <c r="I34" s="939"/>
      <c r="J34" s="939"/>
      <c r="K34" s="939"/>
      <c r="L34" s="940"/>
    </row>
    <row r="35" spans="2:13" x14ac:dyDescent="0.25">
      <c r="B35" s="938"/>
      <c r="C35" s="939"/>
      <c r="D35" s="939"/>
      <c r="E35" s="939"/>
      <c r="F35" s="939"/>
      <c r="G35" s="940"/>
      <c r="H35" s="938"/>
      <c r="I35" s="939"/>
      <c r="J35" s="939"/>
      <c r="K35" s="939"/>
      <c r="L35" s="940"/>
    </row>
    <row r="36" spans="2:13" ht="15.75" thickBot="1" x14ac:dyDescent="0.3">
      <c r="B36" s="938"/>
      <c r="C36" s="939"/>
      <c r="D36" s="939"/>
      <c r="E36" s="939"/>
      <c r="F36" s="939"/>
      <c r="G36" s="940"/>
      <c r="H36" s="938"/>
      <c r="I36" s="939"/>
      <c r="J36" s="939"/>
      <c r="K36" s="939"/>
      <c r="L36" s="940"/>
    </row>
    <row r="37" spans="2:13" ht="15" customHeight="1" x14ac:dyDescent="0.25">
      <c r="B37" s="1004" t="s">
        <v>885</v>
      </c>
      <c r="C37" s="1005"/>
      <c r="D37" s="1005"/>
      <c r="E37" s="1005"/>
      <c r="F37" s="1005"/>
      <c r="G37" s="1006"/>
      <c r="H37" s="1004" t="s">
        <v>886</v>
      </c>
      <c r="I37" s="1005"/>
      <c r="J37" s="1005"/>
      <c r="K37" s="1005"/>
      <c r="L37" s="1005"/>
      <c r="M37" s="1010"/>
    </row>
    <row r="38" spans="2:13" ht="30.75" customHeight="1" thickBot="1" x14ac:dyDescent="0.3">
      <c r="B38" s="1007"/>
      <c r="C38" s="1008"/>
      <c r="D38" s="1008"/>
      <c r="E38" s="1008"/>
      <c r="F38" s="1008"/>
      <c r="G38" s="1009"/>
      <c r="H38" s="1007"/>
      <c r="I38" s="1008"/>
      <c r="J38" s="1008"/>
      <c r="K38" s="1008"/>
      <c r="L38" s="1008"/>
      <c r="M38" s="1011"/>
    </row>
    <row r="39" spans="2:13" ht="26.25" customHeight="1" thickBot="1" x14ac:dyDescent="0.3">
      <c r="B39" s="1001" t="s">
        <v>633</v>
      </c>
      <c r="C39" s="1002"/>
      <c r="D39" s="1002"/>
      <c r="E39" s="1002"/>
      <c r="F39" s="1002"/>
      <c r="G39" s="1002"/>
      <c r="H39" s="1002"/>
      <c r="I39" s="1002"/>
      <c r="J39" s="1002"/>
      <c r="K39" s="1002"/>
      <c r="L39" s="1003"/>
      <c r="M39" s="156"/>
    </row>
    <row r="40" spans="2:13" x14ac:dyDescent="0.25">
      <c r="B40" s="953" t="s">
        <v>623</v>
      </c>
      <c r="C40" s="954"/>
      <c r="D40" s="954"/>
      <c r="E40" s="954"/>
      <c r="F40" s="954"/>
      <c r="G40" s="955"/>
      <c r="H40" s="953" t="s">
        <v>624</v>
      </c>
      <c r="I40" s="954"/>
      <c r="J40" s="954"/>
      <c r="K40" s="954"/>
      <c r="L40" s="955"/>
    </row>
    <row r="41" spans="2:13" x14ac:dyDescent="0.25">
      <c r="B41" s="938"/>
      <c r="C41" s="939"/>
      <c r="D41" s="939"/>
      <c r="E41" s="939"/>
      <c r="F41" s="939"/>
      <c r="G41" s="940"/>
      <c r="H41" s="938"/>
      <c r="I41" s="939"/>
      <c r="J41" s="939"/>
      <c r="K41" s="939"/>
      <c r="L41" s="940"/>
    </row>
    <row r="42" spans="2:13" x14ac:dyDescent="0.25">
      <c r="B42" s="938"/>
      <c r="C42" s="939"/>
      <c r="D42" s="939"/>
      <c r="E42" s="939"/>
      <c r="F42" s="939"/>
      <c r="G42" s="940"/>
      <c r="H42" s="938"/>
      <c r="I42" s="939"/>
      <c r="J42" s="939"/>
      <c r="K42" s="939"/>
      <c r="L42" s="940"/>
    </row>
    <row r="43" spans="2:13" x14ac:dyDescent="0.25">
      <c r="B43" s="938"/>
      <c r="C43" s="939"/>
      <c r="D43" s="939"/>
      <c r="E43" s="939"/>
      <c r="F43" s="939"/>
      <c r="G43" s="940"/>
      <c r="H43" s="938"/>
      <c r="I43" s="939"/>
      <c r="J43" s="939"/>
      <c r="K43" s="939"/>
      <c r="L43" s="940"/>
    </row>
    <row r="44" spans="2:13" x14ac:dyDescent="0.25">
      <c r="B44" s="938"/>
      <c r="C44" s="939"/>
      <c r="D44" s="939"/>
      <c r="E44" s="939"/>
      <c r="F44" s="939"/>
      <c r="G44" s="940"/>
      <c r="H44" s="938"/>
      <c r="I44" s="939"/>
      <c r="J44" s="939"/>
      <c r="K44" s="939"/>
      <c r="L44" s="940"/>
    </row>
    <row r="45" spans="2:13" x14ac:dyDescent="0.25">
      <c r="B45" s="938"/>
      <c r="C45" s="939"/>
      <c r="D45" s="939"/>
      <c r="E45" s="939"/>
      <c r="F45" s="939"/>
      <c r="G45" s="940"/>
      <c r="H45" s="938"/>
      <c r="I45" s="939"/>
      <c r="J45" s="939"/>
      <c r="K45" s="939"/>
      <c r="L45" s="940"/>
    </row>
    <row r="46" spans="2:13" x14ac:dyDescent="0.25">
      <c r="B46" s="938"/>
      <c r="C46" s="939"/>
      <c r="D46" s="939"/>
      <c r="E46" s="939"/>
      <c r="F46" s="939"/>
      <c r="G46" s="940"/>
      <c r="H46" s="938"/>
      <c r="I46" s="939"/>
      <c r="J46" s="939"/>
      <c r="K46" s="939"/>
      <c r="L46" s="940"/>
    </row>
    <row r="47" spans="2:13" x14ac:dyDescent="0.25">
      <c r="B47" s="938"/>
      <c r="C47" s="939"/>
      <c r="D47" s="939"/>
      <c r="E47" s="939"/>
      <c r="F47" s="939"/>
      <c r="G47" s="940"/>
      <c r="H47" s="938"/>
      <c r="I47" s="939"/>
      <c r="J47" s="939"/>
      <c r="K47" s="939"/>
      <c r="L47" s="940"/>
    </row>
    <row r="48" spans="2:13" x14ac:dyDescent="0.25">
      <c r="B48" s="938"/>
      <c r="C48" s="939"/>
      <c r="D48" s="939"/>
      <c r="E48" s="939"/>
      <c r="F48" s="939"/>
      <c r="G48" s="940"/>
      <c r="H48" s="938"/>
      <c r="I48" s="939"/>
      <c r="J48" s="939"/>
      <c r="K48" s="939"/>
      <c r="L48" s="940"/>
    </row>
    <row r="49" spans="2:13" x14ac:dyDescent="0.25">
      <c r="B49" s="938"/>
      <c r="C49" s="939"/>
      <c r="D49" s="939"/>
      <c r="E49" s="939"/>
      <c r="F49" s="939"/>
      <c r="G49" s="940"/>
      <c r="H49" s="938"/>
      <c r="I49" s="939"/>
      <c r="J49" s="939"/>
      <c r="K49" s="939"/>
      <c r="L49" s="940"/>
    </row>
    <row r="50" spans="2:13" x14ac:dyDescent="0.25">
      <c r="B50" s="938"/>
      <c r="C50" s="939"/>
      <c r="D50" s="939"/>
      <c r="E50" s="939"/>
      <c r="F50" s="939"/>
      <c r="G50" s="940"/>
      <c r="H50" s="938"/>
      <c r="I50" s="939"/>
      <c r="J50" s="939"/>
      <c r="K50" s="939"/>
      <c r="L50" s="940"/>
    </row>
    <row r="51" spans="2:13" x14ac:dyDescent="0.25">
      <c r="B51" s="938"/>
      <c r="C51" s="939"/>
      <c r="D51" s="939"/>
      <c r="E51" s="939"/>
      <c r="F51" s="939"/>
      <c r="G51" s="940"/>
      <c r="H51" s="938"/>
      <c r="I51" s="939"/>
      <c r="J51" s="939"/>
      <c r="K51" s="939"/>
      <c r="L51" s="940"/>
    </row>
    <row r="52" spans="2:13" x14ac:dyDescent="0.25">
      <c r="B52" s="938"/>
      <c r="C52" s="939"/>
      <c r="D52" s="939"/>
      <c r="E52" s="939"/>
      <c r="F52" s="939"/>
      <c r="G52" s="940"/>
      <c r="H52" s="938"/>
      <c r="I52" s="939"/>
      <c r="J52" s="939"/>
      <c r="K52" s="939"/>
      <c r="L52" s="940"/>
    </row>
    <row r="53" spans="2:13" ht="15.75" thickBot="1" x14ac:dyDescent="0.3">
      <c r="B53" s="938"/>
      <c r="C53" s="939"/>
      <c r="D53" s="939"/>
      <c r="E53" s="939"/>
      <c r="F53" s="939"/>
      <c r="G53" s="940"/>
      <c r="H53" s="938"/>
      <c r="I53" s="939"/>
      <c r="J53" s="939"/>
      <c r="K53" s="939"/>
      <c r="L53" s="940"/>
    </row>
    <row r="54" spans="2:13" ht="15" customHeight="1" x14ac:dyDescent="0.25">
      <c r="B54" s="1004" t="s">
        <v>887</v>
      </c>
      <c r="C54" s="1005"/>
      <c r="D54" s="1005"/>
      <c r="E54" s="1005"/>
      <c r="F54" s="1005"/>
      <c r="G54" s="1006"/>
      <c r="H54" s="1004" t="s">
        <v>888</v>
      </c>
      <c r="I54" s="1005"/>
      <c r="J54" s="1005"/>
      <c r="K54" s="1005"/>
      <c r="L54" s="1005"/>
      <c r="M54" s="1010"/>
    </row>
    <row r="55" spans="2:13" ht="36" customHeight="1" thickBot="1" x14ac:dyDescent="0.3">
      <c r="B55" s="1007"/>
      <c r="C55" s="1008"/>
      <c r="D55" s="1008"/>
      <c r="E55" s="1008"/>
      <c r="F55" s="1008"/>
      <c r="G55" s="1009"/>
      <c r="H55" s="1007"/>
      <c r="I55" s="1008"/>
      <c r="J55" s="1008"/>
      <c r="K55" s="1008"/>
      <c r="L55" s="1008"/>
      <c r="M55" s="1011"/>
    </row>
    <row r="56" spans="2:13" ht="15" customHeight="1" x14ac:dyDescent="0.25">
      <c r="B56" s="953" t="s">
        <v>623</v>
      </c>
      <c r="C56" s="954"/>
      <c r="D56" s="954"/>
      <c r="E56" s="954"/>
      <c r="F56" s="954"/>
      <c r="G56" s="955"/>
      <c r="H56" s="953" t="s">
        <v>624</v>
      </c>
      <c r="I56" s="954"/>
      <c r="J56" s="954"/>
      <c r="K56" s="954"/>
      <c r="L56" s="955"/>
    </row>
    <row r="57" spans="2:13" ht="15" customHeight="1" x14ac:dyDescent="0.25">
      <c r="B57" s="938"/>
      <c r="C57" s="939"/>
      <c r="D57" s="939"/>
      <c r="E57" s="939"/>
      <c r="F57" s="939"/>
      <c r="G57" s="940"/>
      <c r="H57" s="938"/>
      <c r="I57" s="939"/>
      <c r="J57" s="939"/>
      <c r="K57" s="939"/>
      <c r="L57" s="940"/>
    </row>
    <row r="58" spans="2:13" ht="15" customHeight="1" x14ac:dyDescent="0.25">
      <c r="B58" s="938"/>
      <c r="C58" s="939"/>
      <c r="D58" s="939"/>
      <c r="E58" s="939"/>
      <c r="F58" s="939"/>
      <c r="G58" s="940"/>
      <c r="H58" s="938"/>
      <c r="I58" s="939"/>
      <c r="J58" s="939"/>
      <c r="K58" s="939"/>
      <c r="L58" s="940"/>
    </row>
    <row r="59" spans="2:13" ht="15" customHeight="1" x14ac:dyDescent="0.25">
      <c r="B59" s="938"/>
      <c r="C59" s="939"/>
      <c r="D59" s="939"/>
      <c r="E59" s="939"/>
      <c r="F59" s="939"/>
      <c r="G59" s="940"/>
      <c r="H59" s="938"/>
      <c r="I59" s="939"/>
      <c r="J59" s="939"/>
      <c r="K59" s="939"/>
      <c r="L59" s="940"/>
    </row>
    <row r="60" spans="2:13" ht="15" customHeight="1" x14ac:dyDescent="0.25">
      <c r="B60" s="938"/>
      <c r="C60" s="939"/>
      <c r="D60" s="939"/>
      <c r="E60" s="939"/>
      <c r="F60" s="939"/>
      <c r="G60" s="940"/>
      <c r="H60" s="938"/>
      <c r="I60" s="939"/>
      <c r="J60" s="939"/>
      <c r="K60" s="939"/>
      <c r="L60" s="940"/>
    </row>
    <row r="61" spans="2:13" ht="15" customHeight="1" x14ac:dyDescent="0.25">
      <c r="B61" s="938"/>
      <c r="C61" s="939"/>
      <c r="D61" s="939"/>
      <c r="E61" s="939"/>
      <c r="F61" s="939"/>
      <c r="G61" s="940"/>
      <c r="H61" s="938"/>
      <c r="I61" s="939"/>
      <c r="J61" s="939"/>
      <c r="K61" s="939"/>
      <c r="L61" s="940"/>
    </row>
    <row r="62" spans="2:13" ht="15" customHeight="1" x14ac:dyDescent="0.25">
      <c r="B62" s="938"/>
      <c r="C62" s="939"/>
      <c r="D62" s="939"/>
      <c r="E62" s="939"/>
      <c r="F62" s="939"/>
      <c r="G62" s="940"/>
      <c r="H62" s="938"/>
      <c r="I62" s="939"/>
      <c r="J62" s="939"/>
      <c r="K62" s="939"/>
      <c r="L62" s="940"/>
    </row>
    <row r="63" spans="2:13" ht="15" customHeight="1" x14ac:dyDescent="0.25">
      <c r="B63" s="938"/>
      <c r="C63" s="939"/>
      <c r="D63" s="939"/>
      <c r="E63" s="939"/>
      <c r="F63" s="939"/>
      <c r="G63" s="940"/>
      <c r="H63" s="938"/>
      <c r="I63" s="939"/>
      <c r="J63" s="939"/>
      <c r="K63" s="939"/>
      <c r="L63" s="940"/>
    </row>
    <row r="64" spans="2:13" ht="15" customHeight="1" x14ac:dyDescent="0.25">
      <c r="B64" s="938"/>
      <c r="C64" s="939"/>
      <c r="D64" s="939"/>
      <c r="E64" s="939"/>
      <c r="F64" s="939"/>
      <c r="G64" s="940"/>
      <c r="H64" s="938"/>
      <c r="I64" s="939"/>
      <c r="J64" s="939"/>
      <c r="K64" s="939"/>
      <c r="L64" s="940"/>
    </row>
    <row r="65" spans="2:15" ht="15" customHeight="1" x14ac:dyDescent="0.25">
      <c r="B65" s="938"/>
      <c r="C65" s="939"/>
      <c r="D65" s="939"/>
      <c r="E65" s="939"/>
      <c r="F65" s="939"/>
      <c r="G65" s="940"/>
      <c r="H65" s="938"/>
      <c r="I65" s="939"/>
      <c r="J65" s="939"/>
      <c r="K65" s="939"/>
      <c r="L65" s="940"/>
    </row>
    <row r="66" spans="2:15" ht="15" customHeight="1" x14ac:dyDescent="0.25">
      <c r="B66" s="938"/>
      <c r="C66" s="939"/>
      <c r="D66" s="939"/>
      <c r="E66" s="939"/>
      <c r="F66" s="939"/>
      <c r="G66" s="940"/>
      <c r="H66" s="938"/>
      <c r="I66" s="939"/>
      <c r="J66" s="939"/>
      <c r="K66" s="939"/>
      <c r="L66" s="940"/>
      <c r="O66" s="192"/>
    </row>
    <row r="67" spans="2:15" ht="15" customHeight="1" x14ac:dyDescent="0.25">
      <c r="B67" s="938"/>
      <c r="C67" s="939"/>
      <c r="D67" s="939"/>
      <c r="E67" s="939"/>
      <c r="F67" s="939"/>
      <c r="G67" s="940"/>
      <c r="H67" s="938"/>
      <c r="I67" s="939"/>
      <c r="J67" s="939"/>
      <c r="K67" s="939"/>
      <c r="L67" s="940"/>
    </row>
    <row r="68" spans="2:15" ht="15" customHeight="1" x14ac:dyDescent="0.25">
      <c r="B68" s="938"/>
      <c r="C68" s="939"/>
      <c r="D68" s="939"/>
      <c r="E68" s="939"/>
      <c r="F68" s="939"/>
      <c r="G68" s="940"/>
      <c r="H68" s="938"/>
      <c r="I68" s="939"/>
      <c r="J68" s="939"/>
      <c r="K68" s="939"/>
      <c r="L68" s="940"/>
    </row>
    <row r="69" spans="2:15" ht="15.75" customHeight="1" thickBot="1" x14ac:dyDescent="0.3">
      <c r="B69" s="938"/>
      <c r="C69" s="939"/>
      <c r="D69" s="939"/>
      <c r="E69" s="939"/>
      <c r="F69" s="939"/>
      <c r="G69" s="940"/>
      <c r="H69" s="938"/>
      <c r="I69" s="939"/>
      <c r="J69" s="939"/>
      <c r="K69" s="939"/>
      <c r="L69" s="940"/>
    </row>
    <row r="70" spans="2:15" ht="23.25" customHeight="1" x14ac:dyDescent="0.25">
      <c r="B70" s="995" t="s">
        <v>889</v>
      </c>
      <c r="C70" s="996"/>
      <c r="D70" s="996"/>
      <c r="E70" s="996"/>
      <c r="F70" s="996"/>
      <c r="G70" s="997"/>
      <c r="H70" s="995" t="s">
        <v>890</v>
      </c>
      <c r="I70" s="996"/>
      <c r="J70" s="996"/>
      <c r="K70" s="996"/>
      <c r="L70" s="996"/>
      <c r="M70" s="1010"/>
    </row>
    <row r="71" spans="2:15" ht="25.5" customHeight="1" thickBot="1" x14ac:dyDescent="0.3">
      <c r="B71" s="998"/>
      <c r="C71" s="999"/>
      <c r="D71" s="999"/>
      <c r="E71" s="999"/>
      <c r="F71" s="999"/>
      <c r="G71" s="1000"/>
      <c r="H71" s="998"/>
      <c r="I71" s="999"/>
      <c r="J71" s="999"/>
      <c r="K71" s="999"/>
      <c r="L71" s="999"/>
      <c r="M71" s="1011"/>
    </row>
    <row r="72" spans="2:15" ht="25.5" customHeight="1" thickBot="1" x14ac:dyDescent="0.3">
      <c r="B72" s="1001" t="s">
        <v>634</v>
      </c>
      <c r="C72" s="1002"/>
      <c r="D72" s="1002"/>
      <c r="E72" s="1002"/>
      <c r="F72" s="1002"/>
      <c r="G72" s="1002"/>
      <c r="H72" s="1002"/>
      <c r="I72" s="1002"/>
      <c r="J72" s="1002"/>
      <c r="K72" s="1002"/>
      <c r="L72" s="1003"/>
    </row>
    <row r="73" spans="2:15" x14ac:dyDescent="0.25">
      <c r="B73" s="953" t="s">
        <v>623</v>
      </c>
      <c r="C73" s="954"/>
      <c r="D73" s="954"/>
      <c r="E73" s="954"/>
      <c r="F73" s="954"/>
      <c r="G73" s="955"/>
      <c r="H73" s="953" t="s">
        <v>624</v>
      </c>
      <c r="I73" s="954"/>
      <c r="J73" s="954"/>
      <c r="K73" s="954"/>
      <c r="L73" s="955"/>
    </row>
    <row r="74" spans="2:15" x14ac:dyDescent="0.25">
      <c r="B74" s="938"/>
      <c r="C74" s="939"/>
      <c r="D74" s="939"/>
      <c r="E74" s="939"/>
      <c r="F74" s="939"/>
      <c r="G74" s="940"/>
      <c r="H74" s="938"/>
      <c r="I74" s="939"/>
      <c r="J74" s="939"/>
      <c r="K74" s="939"/>
      <c r="L74" s="940"/>
    </row>
    <row r="75" spans="2:15" x14ac:dyDescent="0.25">
      <c r="B75" s="938"/>
      <c r="C75" s="939"/>
      <c r="D75" s="939"/>
      <c r="E75" s="939"/>
      <c r="F75" s="939"/>
      <c r="G75" s="940"/>
      <c r="H75" s="938"/>
      <c r="I75" s="939"/>
      <c r="J75" s="939"/>
      <c r="K75" s="939"/>
      <c r="L75" s="940"/>
    </row>
    <row r="76" spans="2:15" x14ac:dyDescent="0.25">
      <c r="B76" s="938"/>
      <c r="C76" s="939"/>
      <c r="D76" s="939"/>
      <c r="E76" s="939"/>
      <c r="F76" s="939"/>
      <c r="G76" s="940"/>
      <c r="H76" s="938"/>
      <c r="I76" s="939"/>
      <c r="J76" s="939"/>
      <c r="K76" s="939"/>
      <c r="L76" s="940"/>
    </row>
    <row r="77" spans="2:15" x14ac:dyDescent="0.25">
      <c r="B77" s="938"/>
      <c r="C77" s="939"/>
      <c r="D77" s="939"/>
      <c r="E77" s="939"/>
      <c r="F77" s="939"/>
      <c r="G77" s="940"/>
      <c r="H77" s="938"/>
      <c r="I77" s="939"/>
      <c r="J77" s="939"/>
      <c r="K77" s="939"/>
      <c r="L77" s="940"/>
    </row>
    <row r="78" spans="2:15" x14ac:dyDescent="0.25">
      <c r="B78" s="938"/>
      <c r="C78" s="939"/>
      <c r="D78" s="939"/>
      <c r="E78" s="939"/>
      <c r="F78" s="939"/>
      <c r="G78" s="940"/>
      <c r="H78" s="938"/>
      <c r="I78" s="939"/>
      <c r="J78" s="939"/>
      <c r="K78" s="939"/>
      <c r="L78" s="940"/>
    </row>
    <row r="79" spans="2:15" x14ac:dyDescent="0.25">
      <c r="B79" s="938"/>
      <c r="C79" s="939"/>
      <c r="D79" s="939"/>
      <c r="E79" s="939"/>
      <c r="F79" s="939"/>
      <c r="G79" s="940"/>
      <c r="H79" s="938"/>
      <c r="I79" s="939"/>
      <c r="J79" s="939"/>
      <c r="K79" s="939"/>
      <c r="L79" s="940"/>
    </row>
    <row r="80" spans="2:15" x14ac:dyDescent="0.25">
      <c r="B80" s="938"/>
      <c r="C80" s="939"/>
      <c r="D80" s="939"/>
      <c r="E80" s="939"/>
      <c r="F80" s="939"/>
      <c r="G80" s="940"/>
      <c r="H80" s="938"/>
      <c r="I80" s="939"/>
      <c r="J80" s="939"/>
      <c r="K80" s="939"/>
      <c r="L80" s="940"/>
    </row>
    <row r="81" spans="2:12" x14ac:dyDescent="0.25">
      <c r="B81" s="938"/>
      <c r="C81" s="939"/>
      <c r="D81" s="939"/>
      <c r="E81" s="939"/>
      <c r="F81" s="939"/>
      <c r="G81" s="940"/>
      <c r="H81" s="938"/>
      <c r="I81" s="939"/>
      <c r="J81" s="939"/>
      <c r="K81" s="939"/>
      <c r="L81" s="940"/>
    </row>
    <row r="82" spans="2:12" x14ac:dyDescent="0.25">
      <c r="B82" s="938"/>
      <c r="C82" s="939"/>
      <c r="D82" s="939"/>
      <c r="E82" s="939"/>
      <c r="F82" s="939"/>
      <c r="G82" s="940"/>
      <c r="H82" s="938"/>
      <c r="I82" s="939"/>
      <c r="J82" s="939"/>
      <c r="K82" s="939"/>
      <c r="L82" s="940"/>
    </row>
    <row r="83" spans="2:12" x14ac:dyDescent="0.25">
      <c r="B83" s="938"/>
      <c r="C83" s="939"/>
      <c r="D83" s="939"/>
      <c r="E83" s="939"/>
      <c r="F83" s="939"/>
      <c r="G83" s="940"/>
      <c r="H83" s="938"/>
      <c r="I83" s="939"/>
      <c r="J83" s="939"/>
      <c r="K83" s="939"/>
      <c r="L83" s="940"/>
    </row>
    <row r="84" spans="2:12" x14ac:dyDescent="0.25">
      <c r="B84" s="938"/>
      <c r="C84" s="939"/>
      <c r="D84" s="939"/>
      <c r="E84" s="939"/>
      <c r="F84" s="939"/>
      <c r="G84" s="940"/>
      <c r="H84" s="938"/>
      <c r="I84" s="939"/>
      <c r="J84" s="939"/>
      <c r="K84" s="939"/>
      <c r="L84" s="940"/>
    </row>
    <row r="85" spans="2:12" x14ac:dyDescent="0.25">
      <c r="B85" s="938"/>
      <c r="C85" s="939"/>
      <c r="D85" s="939"/>
      <c r="E85" s="939"/>
      <c r="F85" s="939"/>
      <c r="G85" s="940"/>
      <c r="H85" s="938"/>
      <c r="I85" s="939"/>
      <c r="J85" s="939"/>
      <c r="K85" s="939"/>
      <c r="L85" s="940"/>
    </row>
    <row r="86" spans="2:12" ht="15.75" thickBot="1" x14ac:dyDescent="0.3">
      <c r="B86" s="938"/>
      <c r="C86" s="939"/>
      <c r="D86" s="939"/>
      <c r="E86" s="939"/>
      <c r="F86" s="939"/>
      <c r="G86" s="940"/>
      <c r="H86" s="938"/>
      <c r="I86" s="939"/>
      <c r="J86" s="939"/>
      <c r="K86" s="939"/>
      <c r="L86" s="940"/>
    </row>
    <row r="87" spans="2:12" ht="24.75" customHeight="1" x14ac:dyDescent="0.25">
      <c r="B87" s="995" t="s">
        <v>891</v>
      </c>
      <c r="C87" s="996"/>
      <c r="D87" s="996"/>
      <c r="E87" s="996"/>
      <c r="F87" s="996"/>
      <c r="G87" s="997"/>
      <c r="H87" s="995" t="s">
        <v>892</v>
      </c>
      <c r="I87" s="996"/>
      <c r="J87" s="996"/>
      <c r="K87" s="996"/>
      <c r="L87" s="996"/>
    </row>
    <row r="88" spans="2:12" ht="18.75" customHeight="1" thickBot="1" x14ac:dyDescent="0.3">
      <c r="B88" s="998"/>
      <c r="C88" s="999"/>
      <c r="D88" s="999"/>
      <c r="E88" s="999"/>
      <c r="F88" s="999"/>
      <c r="G88" s="1000"/>
      <c r="H88" s="998"/>
      <c r="I88" s="999"/>
      <c r="J88" s="999"/>
      <c r="K88" s="999"/>
      <c r="L88" s="999"/>
    </row>
    <row r="89" spans="2:12" x14ac:dyDescent="0.25">
      <c r="B89" s="953"/>
      <c r="C89" s="954"/>
      <c r="D89" s="954"/>
      <c r="E89" s="954"/>
      <c r="F89" s="954"/>
      <c r="G89" s="955"/>
      <c r="H89" s="953"/>
      <c r="I89" s="954"/>
      <c r="J89" s="954"/>
      <c r="K89" s="954"/>
      <c r="L89" s="955"/>
    </row>
    <row r="90" spans="2:12" x14ac:dyDescent="0.25">
      <c r="B90" s="938"/>
      <c r="C90" s="939"/>
      <c r="D90" s="939"/>
      <c r="E90" s="939"/>
      <c r="F90" s="939"/>
      <c r="G90" s="940"/>
      <c r="H90" s="938"/>
      <c r="I90" s="939"/>
      <c r="J90" s="939"/>
      <c r="K90" s="939"/>
      <c r="L90" s="940"/>
    </row>
    <row r="91" spans="2:12" x14ac:dyDescent="0.25">
      <c r="B91" s="938"/>
      <c r="C91" s="939"/>
      <c r="D91" s="939"/>
      <c r="E91" s="939"/>
      <c r="F91" s="939"/>
      <c r="G91" s="940"/>
      <c r="H91" s="938"/>
      <c r="I91" s="939"/>
      <c r="J91" s="939"/>
      <c r="K91" s="939"/>
      <c r="L91" s="940"/>
    </row>
    <row r="92" spans="2:12" x14ac:dyDescent="0.25">
      <c r="B92" s="938"/>
      <c r="C92" s="939"/>
      <c r="D92" s="939"/>
      <c r="E92" s="939"/>
      <c r="F92" s="939"/>
      <c r="G92" s="940"/>
      <c r="H92" s="938"/>
      <c r="I92" s="939"/>
      <c r="J92" s="939"/>
      <c r="K92" s="939"/>
      <c r="L92" s="940"/>
    </row>
    <row r="93" spans="2:12" x14ac:dyDescent="0.25">
      <c r="B93" s="938"/>
      <c r="C93" s="939"/>
      <c r="D93" s="939"/>
      <c r="E93" s="939"/>
      <c r="F93" s="939"/>
      <c r="G93" s="940"/>
      <c r="H93" s="938"/>
      <c r="I93" s="939"/>
      <c r="J93" s="939"/>
      <c r="K93" s="939"/>
      <c r="L93" s="940"/>
    </row>
    <row r="94" spans="2:12" x14ac:dyDescent="0.25">
      <c r="B94" s="938"/>
      <c r="C94" s="939"/>
      <c r="D94" s="939"/>
      <c r="E94" s="939"/>
      <c r="F94" s="939"/>
      <c r="G94" s="940"/>
      <c r="H94" s="938"/>
      <c r="I94" s="939"/>
      <c r="J94" s="939"/>
      <c r="K94" s="939"/>
      <c r="L94" s="940"/>
    </row>
    <row r="95" spans="2:12" x14ac:dyDescent="0.25">
      <c r="B95" s="938"/>
      <c r="C95" s="939"/>
      <c r="D95" s="939"/>
      <c r="E95" s="939"/>
      <c r="F95" s="939"/>
      <c r="G95" s="940"/>
      <c r="H95" s="938"/>
      <c r="I95" s="939"/>
      <c r="J95" s="939"/>
      <c r="K95" s="939"/>
      <c r="L95" s="940"/>
    </row>
    <row r="96" spans="2:12" x14ac:dyDescent="0.25">
      <c r="B96" s="938"/>
      <c r="C96" s="939"/>
      <c r="D96" s="939"/>
      <c r="E96" s="939"/>
      <c r="F96" s="939"/>
      <c r="G96" s="940"/>
      <c r="H96" s="938"/>
      <c r="I96" s="939"/>
      <c r="J96" s="939"/>
      <c r="K96" s="939"/>
      <c r="L96" s="940"/>
    </row>
    <row r="97" spans="2:12" x14ac:dyDescent="0.25">
      <c r="B97" s="938"/>
      <c r="C97" s="939"/>
      <c r="D97" s="939"/>
      <c r="E97" s="939"/>
      <c r="F97" s="939"/>
      <c r="G97" s="940"/>
      <c r="H97" s="938"/>
      <c r="I97" s="939"/>
      <c r="J97" s="939"/>
      <c r="K97" s="939"/>
      <c r="L97" s="940"/>
    </row>
    <row r="98" spans="2:12" x14ac:dyDescent="0.25">
      <c r="B98" s="938"/>
      <c r="C98" s="939"/>
      <c r="D98" s="939"/>
      <c r="E98" s="939"/>
      <c r="F98" s="939"/>
      <c r="G98" s="940"/>
      <c r="H98" s="938"/>
      <c r="I98" s="939"/>
      <c r="J98" s="939"/>
      <c r="K98" s="939"/>
      <c r="L98" s="940"/>
    </row>
    <row r="99" spans="2:12" x14ac:dyDescent="0.25">
      <c r="B99" s="938"/>
      <c r="C99" s="939"/>
      <c r="D99" s="939"/>
      <c r="E99" s="939"/>
      <c r="F99" s="939"/>
      <c r="G99" s="940"/>
      <c r="H99" s="938"/>
      <c r="I99" s="939"/>
      <c r="J99" s="939"/>
      <c r="K99" s="939"/>
      <c r="L99" s="940"/>
    </row>
    <row r="100" spans="2:12" x14ac:dyDescent="0.25">
      <c r="B100" s="938"/>
      <c r="C100" s="939"/>
      <c r="D100" s="939"/>
      <c r="E100" s="939"/>
      <c r="F100" s="939"/>
      <c r="G100" s="940"/>
      <c r="H100" s="938"/>
      <c r="I100" s="939"/>
      <c r="J100" s="939"/>
      <c r="K100" s="939"/>
      <c r="L100" s="940"/>
    </row>
    <row r="101" spans="2:12" x14ac:dyDescent="0.25">
      <c r="B101" s="938"/>
      <c r="C101" s="939"/>
      <c r="D101" s="939"/>
      <c r="E101" s="939"/>
      <c r="F101" s="939"/>
      <c r="G101" s="940"/>
      <c r="H101" s="938"/>
      <c r="I101" s="939"/>
      <c r="J101" s="939"/>
      <c r="K101" s="939"/>
      <c r="L101" s="940"/>
    </row>
    <row r="102" spans="2:12" ht="15.75" thickBot="1" x14ac:dyDescent="0.3">
      <c r="B102" s="938"/>
      <c r="C102" s="939"/>
      <c r="D102" s="939"/>
      <c r="E102" s="939"/>
      <c r="F102" s="939"/>
      <c r="G102" s="940"/>
      <c r="H102" s="938"/>
      <c r="I102" s="939"/>
      <c r="J102" s="939"/>
      <c r="K102" s="939"/>
      <c r="L102" s="940"/>
    </row>
    <row r="103" spans="2:12" ht="15.75" customHeight="1" x14ac:dyDescent="0.25">
      <c r="B103" s="991" t="s">
        <v>893</v>
      </c>
      <c r="C103" s="992"/>
      <c r="D103" s="992"/>
      <c r="E103" s="992"/>
      <c r="F103" s="992"/>
      <c r="G103" s="992"/>
      <c r="H103" s="992"/>
      <c r="I103" s="992"/>
      <c r="J103" s="992"/>
      <c r="K103" s="992"/>
      <c r="L103" s="992"/>
    </row>
    <row r="104" spans="2:12" ht="31.5" customHeight="1" thickBot="1" x14ac:dyDescent="0.3">
      <c r="B104" s="993"/>
      <c r="C104" s="994"/>
      <c r="D104" s="994"/>
      <c r="E104" s="994"/>
      <c r="F104" s="994"/>
      <c r="G104" s="994"/>
      <c r="H104" s="994"/>
      <c r="I104" s="994"/>
      <c r="J104" s="994"/>
      <c r="K104" s="994"/>
      <c r="L104" s="994"/>
    </row>
  </sheetData>
  <mergeCells count="37">
    <mergeCell ref="B1:L2"/>
    <mergeCell ref="B3:E3"/>
    <mergeCell ref="G3:I3"/>
    <mergeCell ref="J3:L3"/>
    <mergeCell ref="B4:H5"/>
    <mergeCell ref="K4:L4"/>
    <mergeCell ref="K5:L5"/>
    <mergeCell ref="M37:M38"/>
    <mergeCell ref="B39:L39"/>
    <mergeCell ref="B6:L6"/>
    <mergeCell ref="B7:G20"/>
    <mergeCell ref="H7:L20"/>
    <mergeCell ref="B21:G22"/>
    <mergeCell ref="H21:L22"/>
    <mergeCell ref="M21:M22"/>
    <mergeCell ref="B23:G36"/>
    <mergeCell ref="H23:L36"/>
    <mergeCell ref="B37:G38"/>
    <mergeCell ref="H37:L38"/>
    <mergeCell ref="B40:G53"/>
    <mergeCell ref="H40:L53"/>
    <mergeCell ref="M54:M55"/>
    <mergeCell ref="B70:G71"/>
    <mergeCell ref="H70:L71"/>
    <mergeCell ref="M70:M71"/>
    <mergeCell ref="B72:L72"/>
    <mergeCell ref="B56:G69"/>
    <mergeCell ref="H56:L69"/>
    <mergeCell ref="B54:G55"/>
    <mergeCell ref="H54:L55"/>
    <mergeCell ref="B103:L104"/>
    <mergeCell ref="B73:G86"/>
    <mergeCell ref="H73:L86"/>
    <mergeCell ref="B87:G88"/>
    <mergeCell ref="H87:L88"/>
    <mergeCell ref="B89:G102"/>
    <mergeCell ref="H89:L10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117"/>
  <sheetViews>
    <sheetView view="pageBreakPreview" zoomScale="85" zoomScaleNormal="100" zoomScaleSheetLayoutView="85" zoomScalePageLayoutView="110" workbookViewId="0">
      <selection activeCell="S29" sqref="S29"/>
    </sheetView>
  </sheetViews>
  <sheetFormatPr baseColWidth="10" defaultColWidth="12" defaultRowHeight="15" x14ac:dyDescent="0.25"/>
  <cols>
    <col min="1" max="1" width="3.85546875" style="126" customWidth="1"/>
    <col min="2" max="2" width="4.85546875" style="126" customWidth="1"/>
    <col min="3" max="3" width="8.7109375" style="126" customWidth="1"/>
    <col min="4" max="4" width="8.42578125" style="126" customWidth="1"/>
    <col min="5" max="5" width="12" style="126"/>
    <col min="6" max="6" width="17.5703125" style="126" customWidth="1"/>
    <col min="7" max="7" width="10" style="126" customWidth="1"/>
    <col min="8" max="8" width="5.7109375" style="126" customWidth="1"/>
    <col min="9" max="9" width="23.5703125" style="126" customWidth="1"/>
    <col min="10" max="10" width="13.7109375" style="126" customWidth="1"/>
    <col min="11" max="11" width="14.140625" style="126" customWidth="1"/>
    <col min="12" max="12" width="3.5703125" style="126" customWidth="1"/>
    <col min="13" max="13" width="12.28515625" style="126" hidden="1" customWidth="1"/>
    <col min="14" max="16384" width="12" style="126"/>
  </cols>
  <sheetData>
    <row r="1" spans="2:12" ht="27.75" customHeight="1" x14ac:dyDescent="0.25">
      <c r="B1" s="918" t="s">
        <v>330</v>
      </c>
      <c r="C1" s="919"/>
      <c r="D1" s="919"/>
      <c r="E1" s="919"/>
      <c r="F1" s="919"/>
      <c r="G1" s="919"/>
      <c r="H1" s="919"/>
      <c r="I1" s="919"/>
      <c r="J1" s="919"/>
      <c r="K1" s="919"/>
      <c r="L1" s="920"/>
    </row>
    <row r="2" spans="2:12" ht="11.25" customHeight="1" x14ac:dyDescent="0.25">
      <c r="B2" s="921"/>
      <c r="C2" s="922"/>
      <c r="D2" s="922"/>
      <c r="E2" s="922"/>
      <c r="F2" s="922"/>
      <c r="G2" s="922"/>
      <c r="H2" s="922"/>
      <c r="I2" s="922"/>
      <c r="J2" s="922"/>
      <c r="K2" s="922"/>
      <c r="L2" s="923"/>
    </row>
    <row r="3" spans="2:12" ht="24.95" customHeight="1" thickBot="1" x14ac:dyDescent="0.3">
      <c r="B3" s="1023" t="s">
        <v>376</v>
      </c>
      <c r="C3" s="1024"/>
      <c r="D3" s="1024"/>
      <c r="E3" s="1025"/>
      <c r="F3" s="172">
        <v>44028</v>
      </c>
      <c r="G3" s="1023" t="s">
        <v>377</v>
      </c>
      <c r="H3" s="1024"/>
      <c r="I3" s="926"/>
      <c r="J3" s="1026">
        <v>44034</v>
      </c>
      <c r="K3" s="1027"/>
      <c r="L3" s="1028"/>
    </row>
    <row r="4" spans="2:12" ht="24.95" customHeight="1" x14ac:dyDescent="0.25">
      <c r="B4" s="1029" t="s">
        <v>328</v>
      </c>
      <c r="C4" s="1030"/>
      <c r="D4" s="1030"/>
      <c r="E4" s="1030"/>
      <c r="F4" s="1030"/>
      <c r="G4" s="1030"/>
      <c r="H4" s="1031"/>
      <c r="I4" s="157" t="s">
        <v>604</v>
      </c>
      <c r="J4" s="203" t="s">
        <v>2</v>
      </c>
      <c r="K4" s="936" t="s">
        <v>0</v>
      </c>
      <c r="L4" s="937"/>
    </row>
    <row r="5" spans="2:12" ht="24.95" customHeight="1" thickBot="1" x14ac:dyDescent="0.3">
      <c r="B5" s="1032"/>
      <c r="C5" s="1033"/>
      <c r="D5" s="1033"/>
      <c r="E5" s="1033"/>
      <c r="F5" s="1033"/>
      <c r="G5" s="1033"/>
      <c r="H5" s="1034"/>
      <c r="I5" s="185" t="s">
        <v>605</v>
      </c>
      <c r="J5" s="155">
        <v>2</v>
      </c>
      <c r="K5" s="1021" t="s">
        <v>378</v>
      </c>
      <c r="L5" s="1022"/>
    </row>
    <row r="6" spans="2:12" ht="15.75" customHeight="1" x14ac:dyDescent="0.25">
      <c r="B6" s="938" t="s">
        <v>553</v>
      </c>
      <c r="C6" s="939"/>
      <c r="D6" s="939"/>
      <c r="E6" s="939"/>
      <c r="F6" s="939"/>
      <c r="G6" s="940"/>
      <c r="H6" s="953" t="s">
        <v>554</v>
      </c>
      <c r="I6" s="954"/>
      <c r="J6" s="954"/>
      <c r="K6" s="954"/>
      <c r="L6" s="955"/>
    </row>
    <row r="7" spans="2:12" x14ac:dyDescent="0.25">
      <c r="B7" s="938"/>
      <c r="C7" s="939"/>
      <c r="D7" s="939"/>
      <c r="E7" s="939"/>
      <c r="F7" s="939"/>
      <c r="G7" s="940"/>
      <c r="H7" s="938"/>
      <c r="I7" s="939"/>
      <c r="J7" s="939"/>
      <c r="K7" s="939"/>
      <c r="L7" s="940"/>
    </row>
    <row r="8" spans="2:12" x14ac:dyDescent="0.25">
      <c r="B8" s="938"/>
      <c r="C8" s="939"/>
      <c r="D8" s="939"/>
      <c r="E8" s="939"/>
      <c r="F8" s="939"/>
      <c r="G8" s="940"/>
      <c r="H8" s="938"/>
      <c r="I8" s="939"/>
      <c r="J8" s="939"/>
      <c r="K8" s="939"/>
      <c r="L8" s="940"/>
    </row>
    <row r="9" spans="2:12" x14ac:dyDescent="0.25">
      <c r="B9" s="938"/>
      <c r="C9" s="939"/>
      <c r="D9" s="939"/>
      <c r="E9" s="939"/>
      <c r="F9" s="939"/>
      <c r="G9" s="940"/>
      <c r="H9" s="938"/>
      <c r="I9" s="939"/>
      <c r="J9" s="939"/>
      <c r="K9" s="939"/>
      <c r="L9" s="940"/>
    </row>
    <row r="10" spans="2:12" x14ac:dyDescent="0.25">
      <c r="B10" s="938"/>
      <c r="C10" s="939"/>
      <c r="D10" s="939"/>
      <c r="E10" s="939"/>
      <c r="F10" s="939"/>
      <c r="G10" s="940"/>
      <c r="H10" s="938"/>
      <c r="I10" s="939"/>
      <c r="J10" s="939"/>
      <c r="K10" s="939"/>
      <c r="L10" s="940"/>
    </row>
    <row r="11" spans="2:12" x14ac:dyDescent="0.25">
      <c r="B11" s="938"/>
      <c r="C11" s="939"/>
      <c r="D11" s="939"/>
      <c r="E11" s="939"/>
      <c r="F11" s="939"/>
      <c r="G11" s="940"/>
      <c r="H11" s="938"/>
      <c r="I11" s="939"/>
      <c r="J11" s="939"/>
      <c r="K11" s="939"/>
      <c r="L11" s="940"/>
    </row>
    <row r="12" spans="2:12" x14ac:dyDescent="0.25">
      <c r="B12" s="938"/>
      <c r="C12" s="939"/>
      <c r="D12" s="939"/>
      <c r="E12" s="939"/>
      <c r="F12" s="939"/>
      <c r="G12" s="940"/>
      <c r="H12" s="938"/>
      <c r="I12" s="939"/>
      <c r="J12" s="939"/>
      <c r="K12" s="939"/>
      <c r="L12" s="940"/>
    </row>
    <row r="13" spans="2:12" x14ac:dyDescent="0.25">
      <c r="B13" s="938"/>
      <c r="C13" s="939"/>
      <c r="D13" s="939"/>
      <c r="E13" s="939"/>
      <c r="F13" s="939"/>
      <c r="G13" s="940"/>
      <c r="H13" s="938"/>
      <c r="I13" s="939"/>
      <c r="J13" s="939"/>
      <c r="K13" s="939"/>
      <c r="L13" s="940"/>
    </row>
    <row r="14" spans="2:12" x14ac:dyDescent="0.25">
      <c r="B14" s="938"/>
      <c r="C14" s="939"/>
      <c r="D14" s="939"/>
      <c r="E14" s="939"/>
      <c r="F14" s="939"/>
      <c r="G14" s="940"/>
      <c r="H14" s="938"/>
      <c r="I14" s="939"/>
      <c r="J14" s="939"/>
      <c r="K14" s="939"/>
      <c r="L14" s="940"/>
    </row>
    <row r="15" spans="2:12" x14ac:dyDescent="0.25">
      <c r="B15" s="938"/>
      <c r="C15" s="939"/>
      <c r="D15" s="939"/>
      <c r="E15" s="939"/>
      <c r="F15" s="939"/>
      <c r="G15" s="940"/>
      <c r="H15" s="938"/>
      <c r="I15" s="939"/>
      <c r="J15" s="939"/>
      <c r="K15" s="939"/>
      <c r="L15" s="940"/>
    </row>
    <row r="16" spans="2:12" x14ac:dyDescent="0.25">
      <c r="B16" s="938"/>
      <c r="C16" s="939"/>
      <c r="D16" s="939"/>
      <c r="E16" s="939"/>
      <c r="F16" s="939"/>
      <c r="G16" s="940"/>
      <c r="H16" s="938"/>
      <c r="I16" s="939"/>
      <c r="J16" s="939"/>
      <c r="K16" s="939"/>
      <c r="L16" s="940"/>
    </row>
    <row r="17" spans="2:13" x14ac:dyDescent="0.25">
      <c r="B17" s="938"/>
      <c r="C17" s="939"/>
      <c r="D17" s="939"/>
      <c r="E17" s="939"/>
      <c r="F17" s="939"/>
      <c r="G17" s="940"/>
      <c r="H17" s="938"/>
      <c r="I17" s="939"/>
      <c r="J17" s="939"/>
      <c r="K17" s="939"/>
      <c r="L17" s="940"/>
    </row>
    <row r="18" spans="2:13" x14ac:dyDescent="0.25">
      <c r="B18" s="938"/>
      <c r="C18" s="939"/>
      <c r="D18" s="939"/>
      <c r="E18" s="939"/>
      <c r="F18" s="939"/>
      <c r="G18" s="940"/>
      <c r="H18" s="938"/>
      <c r="I18" s="939"/>
      <c r="J18" s="939"/>
      <c r="K18" s="939"/>
      <c r="L18" s="940"/>
    </row>
    <row r="19" spans="2:13" ht="15.75" thickBot="1" x14ac:dyDescent="0.3">
      <c r="B19" s="1035"/>
      <c r="C19" s="1036"/>
      <c r="D19" s="1036"/>
      <c r="E19" s="1036"/>
      <c r="F19" s="1036"/>
      <c r="G19" s="1037"/>
      <c r="H19" s="1035"/>
      <c r="I19" s="1036"/>
      <c r="J19" s="1036"/>
      <c r="K19" s="1036"/>
      <c r="L19" s="1037"/>
    </row>
    <row r="20" spans="2:13" ht="25.5" customHeight="1" x14ac:dyDescent="0.25">
      <c r="B20" s="1038" t="s">
        <v>900</v>
      </c>
      <c r="C20" s="1039"/>
      <c r="D20" s="1039"/>
      <c r="E20" s="1039"/>
      <c r="F20" s="1039"/>
      <c r="G20" s="1040"/>
      <c r="H20" s="1044" t="s">
        <v>900</v>
      </c>
      <c r="I20" s="1045"/>
      <c r="J20" s="1045"/>
      <c r="K20" s="1045"/>
      <c r="L20" s="1045"/>
      <c r="M20" s="956"/>
    </row>
    <row r="21" spans="2:13" ht="23.25" customHeight="1" thickBot="1" x14ac:dyDescent="0.3">
      <c r="B21" s="1041"/>
      <c r="C21" s="1042"/>
      <c r="D21" s="1042"/>
      <c r="E21" s="1042"/>
      <c r="F21" s="1042"/>
      <c r="G21" s="1043"/>
      <c r="H21" s="1046"/>
      <c r="I21" s="956"/>
      <c r="J21" s="956"/>
      <c r="K21" s="956"/>
      <c r="L21" s="956"/>
      <c r="M21" s="956"/>
    </row>
    <row r="22" spans="2:13" ht="15.75" customHeight="1" x14ac:dyDescent="0.25">
      <c r="B22" s="1047"/>
      <c r="C22" s="1048"/>
      <c r="D22" s="1048"/>
      <c r="E22" s="1048"/>
      <c r="F22" s="1048"/>
      <c r="G22" s="1049"/>
      <c r="H22" s="1047"/>
      <c r="I22" s="1048"/>
      <c r="J22" s="1048"/>
      <c r="K22" s="1048"/>
      <c r="L22" s="1049"/>
    </row>
    <row r="23" spans="2:13" x14ac:dyDescent="0.25">
      <c r="B23" s="1050"/>
      <c r="C23" s="1051"/>
      <c r="D23" s="1051"/>
      <c r="E23" s="1051"/>
      <c r="F23" s="1051"/>
      <c r="G23" s="1052"/>
      <c r="H23" s="1050"/>
      <c r="I23" s="1051"/>
      <c r="J23" s="1051"/>
      <c r="K23" s="1051"/>
      <c r="L23" s="1052"/>
    </row>
    <row r="24" spans="2:13" x14ac:dyDescent="0.25">
      <c r="B24" s="1050"/>
      <c r="C24" s="1051"/>
      <c r="D24" s="1051"/>
      <c r="E24" s="1051"/>
      <c r="F24" s="1051"/>
      <c r="G24" s="1052"/>
      <c r="H24" s="1050"/>
      <c r="I24" s="1051"/>
      <c r="J24" s="1051"/>
      <c r="K24" s="1051"/>
      <c r="L24" s="1052"/>
    </row>
    <row r="25" spans="2:13" x14ac:dyDescent="0.25">
      <c r="B25" s="1050"/>
      <c r="C25" s="1051"/>
      <c r="D25" s="1051"/>
      <c r="E25" s="1051"/>
      <c r="F25" s="1051"/>
      <c r="G25" s="1052"/>
      <c r="H25" s="1050"/>
      <c r="I25" s="1051"/>
      <c r="J25" s="1051"/>
      <c r="K25" s="1051"/>
      <c r="L25" s="1052"/>
    </row>
    <row r="26" spans="2:13" x14ac:dyDescent="0.25">
      <c r="B26" s="1050"/>
      <c r="C26" s="1051"/>
      <c r="D26" s="1051"/>
      <c r="E26" s="1051"/>
      <c r="F26" s="1051"/>
      <c r="G26" s="1052"/>
      <c r="H26" s="1050"/>
      <c r="I26" s="1051"/>
      <c r="J26" s="1051"/>
      <c r="K26" s="1051"/>
      <c r="L26" s="1052"/>
    </row>
    <row r="27" spans="2:13" x14ac:dyDescent="0.25">
      <c r="B27" s="1050"/>
      <c r="C27" s="1051"/>
      <c r="D27" s="1051"/>
      <c r="E27" s="1051"/>
      <c r="F27" s="1051"/>
      <c r="G27" s="1052"/>
      <c r="H27" s="1050"/>
      <c r="I27" s="1051"/>
      <c r="J27" s="1051"/>
      <c r="K27" s="1051"/>
      <c r="L27" s="1052"/>
    </row>
    <row r="28" spans="2:13" x14ac:dyDescent="0.25">
      <c r="B28" s="1050"/>
      <c r="C28" s="1051"/>
      <c r="D28" s="1051"/>
      <c r="E28" s="1051"/>
      <c r="F28" s="1051"/>
      <c r="G28" s="1052"/>
      <c r="H28" s="1050"/>
      <c r="I28" s="1051"/>
      <c r="J28" s="1051"/>
      <c r="K28" s="1051"/>
      <c r="L28" s="1052"/>
    </row>
    <row r="29" spans="2:13" x14ac:dyDescent="0.25">
      <c r="B29" s="1050"/>
      <c r="C29" s="1051"/>
      <c r="D29" s="1051"/>
      <c r="E29" s="1051"/>
      <c r="F29" s="1051"/>
      <c r="G29" s="1052"/>
      <c r="H29" s="1050"/>
      <c r="I29" s="1051"/>
      <c r="J29" s="1051"/>
      <c r="K29" s="1051"/>
      <c r="L29" s="1052"/>
    </row>
    <row r="30" spans="2:13" x14ac:dyDescent="0.25">
      <c r="B30" s="1050"/>
      <c r="C30" s="1051"/>
      <c r="D30" s="1051"/>
      <c r="E30" s="1051"/>
      <c r="F30" s="1051"/>
      <c r="G30" s="1052"/>
      <c r="H30" s="1050"/>
      <c r="I30" s="1051"/>
      <c r="J30" s="1051"/>
      <c r="K30" s="1051"/>
      <c r="L30" s="1052"/>
    </row>
    <row r="31" spans="2:13" x14ac:dyDescent="0.25">
      <c r="B31" s="1050"/>
      <c r="C31" s="1051"/>
      <c r="D31" s="1051"/>
      <c r="E31" s="1051"/>
      <c r="F31" s="1051"/>
      <c r="G31" s="1052"/>
      <c r="H31" s="1050"/>
      <c r="I31" s="1051"/>
      <c r="J31" s="1051"/>
      <c r="K31" s="1051"/>
      <c r="L31" s="1052"/>
    </row>
    <row r="32" spans="2:13" x14ac:dyDescent="0.25">
      <c r="B32" s="1050"/>
      <c r="C32" s="1051"/>
      <c r="D32" s="1051"/>
      <c r="E32" s="1051"/>
      <c r="F32" s="1051"/>
      <c r="G32" s="1052"/>
      <c r="H32" s="1050"/>
      <c r="I32" s="1051"/>
      <c r="J32" s="1051"/>
      <c r="K32" s="1051"/>
      <c r="L32" s="1052"/>
    </row>
    <row r="33" spans="2:12" x14ac:dyDescent="0.25">
      <c r="B33" s="1050"/>
      <c r="C33" s="1051"/>
      <c r="D33" s="1051"/>
      <c r="E33" s="1051"/>
      <c r="F33" s="1051"/>
      <c r="G33" s="1052"/>
      <c r="H33" s="1050"/>
      <c r="I33" s="1051"/>
      <c r="J33" s="1051"/>
      <c r="K33" s="1051"/>
      <c r="L33" s="1052"/>
    </row>
    <row r="34" spans="2:12" x14ac:dyDescent="0.25">
      <c r="B34" s="1050"/>
      <c r="C34" s="1051"/>
      <c r="D34" s="1051"/>
      <c r="E34" s="1051"/>
      <c r="F34" s="1051"/>
      <c r="G34" s="1052"/>
      <c r="H34" s="1050"/>
      <c r="I34" s="1051"/>
      <c r="J34" s="1051"/>
      <c r="K34" s="1051"/>
      <c r="L34" s="1052"/>
    </row>
    <row r="35" spans="2:12" ht="15.75" thickBot="1" x14ac:dyDescent="0.3">
      <c r="B35" s="1053"/>
      <c r="C35" s="1054"/>
      <c r="D35" s="1054"/>
      <c r="E35" s="1054"/>
      <c r="F35" s="1054"/>
      <c r="G35" s="1055"/>
      <c r="H35" s="1053"/>
      <c r="I35" s="1054"/>
      <c r="J35" s="1054"/>
      <c r="K35" s="1054"/>
      <c r="L35" s="1055"/>
    </row>
    <row r="36" spans="2:12" x14ac:dyDescent="0.25">
      <c r="B36" s="960" t="s">
        <v>671</v>
      </c>
      <c r="C36" s="961"/>
      <c r="D36" s="961"/>
      <c r="E36" s="961"/>
      <c r="F36" s="961"/>
      <c r="G36" s="962"/>
      <c r="H36" s="1046" t="s">
        <v>672</v>
      </c>
      <c r="I36" s="956"/>
      <c r="J36" s="956"/>
      <c r="K36" s="956"/>
      <c r="L36" s="956"/>
    </row>
    <row r="37" spans="2:12" ht="30" customHeight="1" thickBot="1" x14ac:dyDescent="0.3">
      <c r="B37" s="963"/>
      <c r="C37" s="964"/>
      <c r="D37" s="964"/>
      <c r="E37" s="964"/>
      <c r="F37" s="964"/>
      <c r="G37" s="965"/>
      <c r="H37" s="1046"/>
      <c r="I37" s="956"/>
      <c r="J37" s="956"/>
      <c r="K37" s="956"/>
      <c r="L37" s="956"/>
    </row>
    <row r="38" spans="2:12" ht="15.75" customHeight="1" x14ac:dyDescent="0.25">
      <c r="B38" s="1047"/>
      <c r="C38" s="1048"/>
      <c r="D38" s="1048"/>
      <c r="E38" s="1048"/>
      <c r="F38" s="1048"/>
      <c r="G38" s="1049"/>
      <c r="H38" s="1047"/>
      <c r="I38" s="1048"/>
      <c r="J38" s="1048"/>
      <c r="K38" s="1048"/>
      <c r="L38" s="1049"/>
    </row>
    <row r="39" spans="2:12" x14ac:dyDescent="0.25">
      <c r="B39" s="1050"/>
      <c r="C39" s="1051"/>
      <c r="D39" s="1051"/>
      <c r="E39" s="1051"/>
      <c r="F39" s="1051"/>
      <c r="G39" s="1052"/>
      <c r="H39" s="1050"/>
      <c r="I39" s="1051"/>
      <c r="J39" s="1051"/>
      <c r="K39" s="1051"/>
      <c r="L39" s="1052"/>
    </row>
    <row r="40" spans="2:12" x14ac:dyDescent="0.25">
      <c r="B40" s="1050"/>
      <c r="C40" s="1051"/>
      <c r="D40" s="1051"/>
      <c r="E40" s="1051"/>
      <c r="F40" s="1051"/>
      <c r="G40" s="1052"/>
      <c r="H40" s="1050"/>
      <c r="I40" s="1051"/>
      <c r="J40" s="1051"/>
      <c r="K40" s="1051"/>
      <c r="L40" s="1052"/>
    </row>
    <row r="41" spans="2:12" x14ac:dyDescent="0.25">
      <c r="B41" s="1050"/>
      <c r="C41" s="1051"/>
      <c r="D41" s="1051"/>
      <c r="E41" s="1051"/>
      <c r="F41" s="1051"/>
      <c r="G41" s="1052"/>
      <c r="H41" s="1050"/>
      <c r="I41" s="1051"/>
      <c r="J41" s="1051"/>
      <c r="K41" s="1051"/>
      <c r="L41" s="1052"/>
    </row>
    <row r="42" spans="2:12" x14ac:dyDescent="0.25">
      <c r="B42" s="1050"/>
      <c r="C42" s="1051"/>
      <c r="D42" s="1051"/>
      <c r="E42" s="1051"/>
      <c r="F42" s="1051"/>
      <c r="G42" s="1052"/>
      <c r="H42" s="1050"/>
      <c r="I42" s="1051"/>
      <c r="J42" s="1051"/>
      <c r="K42" s="1051"/>
      <c r="L42" s="1052"/>
    </row>
    <row r="43" spans="2:12" x14ac:dyDescent="0.25">
      <c r="B43" s="1050"/>
      <c r="C43" s="1051"/>
      <c r="D43" s="1051"/>
      <c r="E43" s="1051"/>
      <c r="F43" s="1051"/>
      <c r="G43" s="1052"/>
      <c r="H43" s="1050"/>
      <c r="I43" s="1051"/>
      <c r="J43" s="1051"/>
      <c r="K43" s="1051"/>
      <c r="L43" s="1052"/>
    </row>
    <row r="44" spans="2:12" x14ac:dyDescent="0.25">
      <c r="B44" s="1050"/>
      <c r="C44" s="1051"/>
      <c r="D44" s="1051"/>
      <c r="E44" s="1051"/>
      <c r="F44" s="1051"/>
      <c r="G44" s="1052"/>
      <c r="H44" s="1050"/>
      <c r="I44" s="1051"/>
      <c r="J44" s="1051"/>
      <c r="K44" s="1051"/>
      <c r="L44" s="1052"/>
    </row>
    <row r="45" spans="2:12" x14ac:dyDescent="0.25">
      <c r="B45" s="1050"/>
      <c r="C45" s="1051"/>
      <c r="D45" s="1051"/>
      <c r="E45" s="1051"/>
      <c r="F45" s="1051"/>
      <c r="G45" s="1052"/>
      <c r="H45" s="1050"/>
      <c r="I45" s="1051"/>
      <c r="J45" s="1051"/>
      <c r="K45" s="1051"/>
      <c r="L45" s="1052"/>
    </row>
    <row r="46" spans="2:12" x14ac:dyDescent="0.25">
      <c r="B46" s="1050"/>
      <c r="C46" s="1051"/>
      <c r="D46" s="1051"/>
      <c r="E46" s="1051"/>
      <c r="F46" s="1051"/>
      <c r="G46" s="1052"/>
      <c r="H46" s="1050"/>
      <c r="I46" s="1051"/>
      <c r="J46" s="1051"/>
      <c r="K46" s="1051"/>
      <c r="L46" s="1052"/>
    </row>
    <row r="47" spans="2:12" x14ac:dyDescent="0.25">
      <c r="B47" s="1050"/>
      <c r="C47" s="1051"/>
      <c r="D47" s="1051"/>
      <c r="E47" s="1051"/>
      <c r="F47" s="1051"/>
      <c r="G47" s="1052"/>
      <c r="H47" s="1050"/>
      <c r="I47" s="1051"/>
      <c r="J47" s="1051"/>
      <c r="K47" s="1051"/>
      <c r="L47" s="1052"/>
    </row>
    <row r="48" spans="2:12" x14ac:dyDescent="0.25">
      <c r="B48" s="1050"/>
      <c r="C48" s="1051"/>
      <c r="D48" s="1051"/>
      <c r="E48" s="1051"/>
      <c r="F48" s="1051"/>
      <c r="G48" s="1052"/>
      <c r="H48" s="1050"/>
      <c r="I48" s="1051"/>
      <c r="J48" s="1051"/>
      <c r="K48" s="1051"/>
      <c r="L48" s="1052"/>
    </row>
    <row r="49" spans="2:12" x14ac:dyDescent="0.25">
      <c r="B49" s="1050"/>
      <c r="C49" s="1051"/>
      <c r="D49" s="1051"/>
      <c r="E49" s="1051"/>
      <c r="F49" s="1051"/>
      <c r="G49" s="1052"/>
      <c r="H49" s="1050"/>
      <c r="I49" s="1051"/>
      <c r="J49" s="1051"/>
      <c r="K49" s="1051"/>
      <c r="L49" s="1052"/>
    </row>
    <row r="50" spans="2:12" x14ac:dyDescent="0.25">
      <c r="B50" s="1050"/>
      <c r="C50" s="1051"/>
      <c r="D50" s="1051"/>
      <c r="E50" s="1051"/>
      <c r="F50" s="1051"/>
      <c r="G50" s="1052"/>
      <c r="H50" s="1050"/>
      <c r="I50" s="1051"/>
      <c r="J50" s="1051"/>
      <c r="K50" s="1051"/>
      <c r="L50" s="1052"/>
    </row>
    <row r="51" spans="2:12" ht="15.75" thickBot="1" x14ac:dyDescent="0.3">
      <c r="B51" s="1053"/>
      <c r="C51" s="1054"/>
      <c r="D51" s="1054"/>
      <c r="E51" s="1054"/>
      <c r="F51" s="1054"/>
      <c r="G51" s="1055"/>
      <c r="H51" s="1053"/>
      <c r="I51" s="1054"/>
      <c r="J51" s="1054"/>
      <c r="K51" s="1054"/>
      <c r="L51" s="1055"/>
    </row>
    <row r="52" spans="2:12" x14ac:dyDescent="0.25">
      <c r="B52" s="960" t="s">
        <v>673</v>
      </c>
      <c r="C52" s="961"/>
      <c r="D52" s="961"/>
      <c r="E52" s="961"/>
      <c r="F52" s="961"/>
      <c r="G52" s="962"/>
      <c r="H52" s="1046" t="s">
        <v>674</v>
      </c>
      <c r="I52" s="956"/>
      <c r="J52" s="956"/>
      <c r="K52" s="956"/>
      <c r="L52" s="956"/>
    </row>
    <row r="53" spans="2:12" ht="30" customHeight="1" thickBot="1" x14ac:dyDescent="0.3">
      <c r="B53" s="963"/>
      <c r="C53" s="964"/>
      <c r="D53" s="964"/>
      <c r="E53" s="964"/>
      <c r="F53" s="964"/>
      <c r="G53" s="965"/>
      <c r="H53" s="1046"/>
      <c r="I53" s="956"/>
      <c r="J53" s="956"/>
      <c r="K53" s="956"/>
      <c r="L53" s="956"/>
    </row>
    <row r="54" spans="2:12" ht="15.75" customHeight="1" x14ac:dyDescent="0.25">
      <c r="B54" s="1047"/>
      <c r="C54" s="1048"/>
      <c r="D54" s="1048"/>
      <c r="E54" s="1048"/>
      <c r="F54" s="1048"/>
      <c r="G54" s="1049"/>
      <c r="H54" s="1047"/>
      <c r="I54" s="1048"/>
      <c r="J54" s="1048"/>
      <c r="K54" s="1048"/>
      <c r="L54" s="1049"/>
    </row>
    <row r="55" spans="2:12" x14ac:dyDescent="0.25">
      <c r="B55" s="1050"/>
      <c r="C55" s="1051"/>
      <c r="D55" s="1051"/>
      <c r="E55" s="1051"/>
      <c r="F55" s="1051"/>
      <c r="G55" s="1052"/>
      <c r="H55" s="1050"/>
      <c r="I55" s="1051"/>
      <c r="J55" s="1051"/>
      <c r="K55" s="1051"/>
      <c r="L55" s="1052"/>
    </row>
    <row r="56" spans="2:12" x14ac:dyDescent="0.25">
      <c r="B56" s="1050"/>
      <c r="C56" s="1051"/>
      <c r="D56" s="1051"/>
      <c r="E56" s="1051"/>
      <c r="F56" s="1051"/>
      <c r="G56" s="1052"/>
      <c r="H56" s="1050"/>
      <c r="I56" s="1051"/>
      <c r="J56" s="1051"/>
      <c r="K56" s="1051"/>
      <c r="L56" s="1052"/>
    </row>
    <row r="57" spans="2:12" x14ac:dyDescent="0.25">
      <c r="B57" s="1050"/>
      <c r="C57" s="1051"/>
      <c r="D57" s="1051"/>
      <c r="E57" s="1051"/>
      <c r="F57" s="1051"/>
      <c r="G57" s="1052"/>
      <c r="H57" s="1050"/>
      <c r="I57" s="1051"/>
      <c r="J57" s="1051"/>
      <c r="K57" s="1051"/>
      <c r="L57" s="1052"/>
    </row>
    <row r="58" spans="2:12" x14ac:dyDescent="0.25">
      <c r="B58" s="1050"/>
      <c r="C58" s="1051"/>
      <c r="D58" s="1051"/>
      <c r="E58" s="1051"/>
      <c r="F58" s="1051"/>
      <c r="G58" s="1052"/>
      <c r="H58" s="1050"/>
      <c r="I58" s="1051"/>
      <c r="J58" s="1051"/>
      <c r="K58" s="1051"/>
      <c r="L58" s="1052"/>
    </row>
    <row r="59" spans="2:12" x14ac:dyDescent="0.25">
      <c r="B59" s="1050"/>
      <c r="C59" s="1051"/>
      <c r="D59" s="1051"/>
      <c r="E59" s="1051"/>
      <c r="F59" s="1051"/>
      <c r="G59" s="1052"/>
      <c r="H59" s="1050"/>
      <c r="I59" s="1051"/>
      <c r="J59" s="1051"/>
      <c r="K59" s="1051"/>
      <c r="L59" s="1052"/>
    </row>
    <row r="60" spans="2:12" x14ac:dyDescent="0.25">
      <c r="B60" s="1050"/>
      <c r="C60" s="1051"/>
      <c r="D60" s="1051"/>
      <c r="E60" s="1051"/>
      <c r="F60" s="1051"/>
      <c r="G60" s="1052"/>
      <c r="H60" s="1050"/>
      <c r="I60" s="1051"/>
      <c r="J60" s="1051"/>
      <c r="K60" s="1051"/>
      <c r="L60" s="1052"/>
    </row>
    <row r="61" spans="2:12" x14ac:dyDescent="0.25">
      <c r="B61" s="1050"/>
      <c r="C61" s="1051"/>
      <c r="D61" s="1051"/>
      <c r="E61" s="1051"/>
      <c r="F61" s="1051"/>
      <c r="G61" s="1052"/>
      <c r="H61" s="1050"/>
      <c r="I61" s="1051"/>
      <c r="J61" s="1051"/>
      <c r="K61" s="1051"/>
      <c r="L61" s="1052"/>
    </row>
    <row r="62" spans="2:12" x14ac:dyDescent="0.25">
      <c r="B62" s="1050"/>
      <c r="C62" s="1051"/>
      <c r="D62" s="1051"/>
      <c r="E62" s="1051"/>
      <c r="F62" s="1051"/>
      <c r="G62" s="1052"/>
      <c r="H62" s="1050"/>
      <c r="I62" s="1051"/>
      <c r="J62" s="1051"/>
      <c r="K62" s="1051"/>
      <c r="L62" s="1052"/>
    </row>
    <row r="63" spans="2:12" x14ac:dyDescent="0.25">
      <c r="B63" s="1050"/>
      <c r="C63" s="1051"/>
      <c r="D63" s="1051"/>
      <c r="E63" s="1051"/>
      <c r="F63" s="1051"/>
      <c r="G63" s="1052"/>
      <c r="H63" s="1050"/>
      <c r="I63" s="1051"/>
      <c r="J63" s="1051"/>
      <c r="K63" s="1051"/>
      <c r="L63" s="1052"/>
    </row>
    <row r="64" spans="2:12" x14ac:dyDescent="0.25">
      <c r="B64" s="1050"/>
      <c r="C64" s="1051"/>
      <c r="D64" s="1051"/>
      <c r="E64" s="1051"/>
      <c r="F64" s="1051"/>
      <c r="G64" s="1052"/>
      <c r="H64" s="1050"/>
      <c r="I64" s="1051"/>
      <c r="J64" s="1051"/>
      <c r="K64" s="1051"/>
      <c r="L64" s="1052"/>
    </row>
    <row r="65" spans="2:12" x14ac:dyDescent="0.25">
      <c r="B65" s="1050"/>
      <c r="C65" s="1051"/>
      <c r="D65" s="1051"/>
      <c r="E65" s="1051"/>
      <c r="F65" s="1051"/>
      <c r="G65" s="1052"/>
      <c r="H65" s="1050"/>
      <c r="I65" s="1051"/>
      <c r="J65" s="1051"/>
      <c r="K65" s="1051"/>
      <c r="L65" s="1052"/>
    </row>
    <row r="66" spans="2:12" x14ac:dyDescent="0.25">
      <c r="B66" s="1050"/>
      <c r="C66" s="1051"/>
      <c r="D66" s="1051"/>
      <c r="E66" s="1051"/>
      <c r="F66" s="1051"/>
      <c r="G66" s="1052"/>
      <c r="H66" s="1050"/>
      <c r="I66" s="1051"/>
      <c r="J66" s="1051"/>
      <c r="K66" s="1051"/>
      <c r="L66" s="1052"/>
    </row>
    <row r="67" spans="2:12" ht="15.75" thickBot="1" x14ac:dyDescent="0.3">
      <c r="B67" s="1053"/>
      <c r="C67" s="1054"/>
      <c r="D67" s="1054"/>
      <c r="E67" s="1054"/>
      <c r="F67" s="1054"/>
      <c r="G67" s="1055"/>
      <c r="H67" s="1053"/>
      <c r="I67" s="1054"/>
      <c r="J67" s="1054"/>
      <c r="K67" s="1054"/>
      <c r="L67" s="1055"/>
    </row>
    <row r="68" spans="2:12" x14ac:dyDescent="0.25">
      <c r="B68" s="960" t="s">
        <v>693</v>
      </c>
      <c r="C68" s="961"/>
      <c r="D68" s="961"/>
      <c r="E68" s="961"/>
      <c r="F68" s="961"/>
      <c r="G68" s="962"/>
      <c r="H68" s="1046" t="s">
        <v>675</v>
      </c>
      <c r="I68" s="956"/>
      <c r="J68" s="956"/>
      <c r="K68" s="956"/>
      <c r="L68" s="956"/>
    </row>
    <row r="69" spans="2:12" ht="30" customHeight="1" thickBot="1" x14ac:dyDescent="0.3">
      <c r="B69" s="963"/>
      <c r="C69" s="964"/>
      <c r="D69" s="964"/>
      <c r="E69" s="964"/>
      <c r="F69" s="964"/>
      <c r="G69" s="965"/>
      <c r="H69" s="1046"/>
      <c r="I69" s="956"/>
      <c r="J69" s="956"/>
      <c r="K69" s="956"/>
      <c r="L69" s="956"/>
    </row>
    <row r="70" spans="2:12" ht="15.75" customHeight="1" x14ac:dyDescent="0.25">
      <c r="B70" s="1047"/>
      <c r="C70" s="1048"/>
      <c r="D70" s="1048"/>
      <c r="E70" s="1048"/>
      <c r="F70" s="1048"/>
      <c r="G70" s="1049"/>
      <c r="H70" s="1047"/>
      <c r="I70" s="1048"/>
      <c r="J70" s="1048"/>
      <c r="K70" s="1048"/>
      <c r="L70" s="1049"/>
    </row>
    <row r="71" spans="2:12" x14ac:dyDescent="0.25">
      <c r="B71" s="1050"/>
      <c r="C71" s="1051"/>
      <c r="D71" s="1051"/>
      <c r="E71" s="1051"/>
      <c r="F71" s="1051"/>
      <c r="G71" s="1052"/>
      <c r="H71" s="1050"/>
      <c r="I71" s="1051"/>
      <c r="J71" s="1051"/>
      <c r="K71" s="1051"/>
      <c r="L71" s="1052"/>
    </row>
    <row r="72" spans="2:12" x14ac:dyDescent="0.25">
      <c r="B72" s="1050"/>
      <c r="C72" s="1051"/>
      <c r="D72" s="1051"/>
      <c r="E72" s="1051"/>
      <c r="F72" s="1051"/>
      <c r="G72" s="1052"/>
      <c r="H72" s="1050"/>
      <c r="I72" s="1051"/>
      <c r="J72" s="1051"/>
      <c r="K72" s="1051"/>
      <c r="L72" s="1052"/>
    </row>
    <row r="73" spans="2:12" x14ac:dyDescent="0.25">
      <c r="B73" s="1050"/>
      <c r="C73" s="1051"/>
      <c r="D73" s="1051"/>
      <c r="E73" s="1051"/>
      <c r="F73" s="1051"/>
      <c r="G73" s="1052"/>
      <c r="H73" s="1050"/>
      <c r="I73" s="1051"/>
      <c r="J73" s="1051"/>
      <c r="K73" s="1051"/>
      <c r="L73" s="1052"/>
    </row>
    <row r="74" spans="2:12" x14ac:dyDescent="0.25">
      <c r="B74" s="1050"/>
      <c r="C74" s="1051"/>
      <c r="D74" s="1051"/>
      <c r="E74" s="1051"/>
      <c r="F74" s="1051"/>
      <c r="G74" s="1052"/>
      <c r="H74" s="1050"/>
      <c r="I74" s="1051"/>
      <c r="J74" s="1051"/>
      <c r="K74" s="1051"/>
      <c r="L74" s="1052"/>
    </row>
    <row r="75" spans="2:12" x14ac:dyDescent="0.25">
      <c r="B75" s="1050"/>
      <c r="C75" s="1051"/>
      <c r="D75" s="1051"/>
      <c r="E75" s="1051"/>
      <c r="F75" s="1051"/>
      <c r="G75" s="1052"/>
      <c r="H75" s="1050"/>
      <c r="I75" s="1051"/>
      <c r="J75" s="1051"/>
      <c r="K75" s="1051"/>
      <c r="L75" s="1052"/>
    </row>
    <row r="76" spans="2:12" x14ac:dyDescent="0.25">
      <c r="B76" s="1050"/>
      <c r="C76" s="1051"/>
      <c r="D76" s="1051"/>
      <c r="E76" s="1051"/>
      <c r="F76" s="1051"/>
      <c r="G76" s="1052"/>
      <c r="H76" s="1050"/>
      <c r="I76" s="1051"/>
      <c r="J76" s="1051"/>
      <c r="K76" s="1051"/>
      <c r="L76" s="1052"/>
    </row>
    <row r="77" spans="2:12" x14ac:dyDescent="0.25">
      <c r="B77" s="1050"/>
      <c r="C77" s="1051"/>
      <c r="D77" s="1051"/>
      <c r="E77" s="1051"/>
      <c r="F77" s="1051"/>
      <c r="G77" s="1052"/>
      <c r="H77" s="1050"/>
      <c r="I77" s="1051"/>
      <c r="J77" s="1051"/>
      <c r="K77" s="1051"/>
      <c r="L77" s="1052"/>
    </row>
    <row r="78" spans="2:12" x14ac:dyDescent="0.25">
      <c r="B78" s="1050"/>
      <c r="C78" s="1051"/>
      <c r="D78" s="1051"/>
      <c r="E78" s="1051"/>
      <c r="F78" s="1051"/>
      <c r="G78" s="1052"/>
      <c r="H78" s="1050"/>
      <c r="I78" s="1051"/>
      <c r="J78" s="1051"/>
      <c r="K78" s="1051"/>
      <c r="L78" s="1052"/>
    </row>
    <row r="79" spans="2:12" x14ac:dyDescent="0.25">
      <c r="B79" s="1050"/>
      <c r="C79" s="1051"/>
      <c r="D79" s="1051"/>
      <c r="E79" s="1051"/>
      <c r="F79" s="1051"/>
      <c r="G79" s="1052"/>
      <c r="H79" s="1050"/>
      <c r="I79" s="1051"/>
      <c r="J79" s="1051"/>
      <c r="K79" s="1051"/>
      <c r="L79" s="1052"/>
    </row>
    <row r="80" spans="2:12" x14ac:dyDescent="0.25">
      <c r="B80" s="1050"/>
      <c r="C80" s="1051"/>
      <c r="D80" s="1051"/>
      <c r="E80" s="1051"/>
      <c r="F80" s="1051"/>
      <c r="G80" s="1052"/>
      <c r="H80" s="1050"/>
      <c r="I80" s="1051"/>
      <c r="J80" s="1051"/>
      <c r="K80" s="1051"/>
      <c r="L80" s="1052"/>
    </row>
    <row r="81" spans="2:12" x14ac:dyDescent="0.25">
      <c r="B81" s="1050"/>
      <c r="C81" s="1051"/>
      <c r="D81" s="1051"/>
      <c r="E81" s="1051"/>
      <c r="F81" s="1051"/>
      <c r="G81" s="1052"/>
      <c r="H81" s="1050"/>
      <c r="I81" s="1051"/>
      <c r="J81" s="1051"/>
      <c r="K81" s="1051"/>
      <c r="L81" s="1052"/>
    </row>
    <row r="82" spans="2:12" x14ac:dyDescent="0.25">
      <c r="B82" s="1050"/>
      <c r="C82" s="1051"/>
      <c r="D82" s="1051"/>
      <c r="E82" s="1051"/>
      <c r="F82" s="1051"/>
      <c r="G82" s="1052"/>
      <c r="H82" s="1050"/>
      <c r="I82" s="1051"/>
      <c r="J82" s="1051"/>
      <c r="K82" s="1051"/>
      <c r="L82" s="1052"/>
    </row>
    <row r="83" spans="2:12" ht="15.75" thickBot="1" x14ac:dyDescent="0.3">
      <c r="B83" s="1053"/>
      <c r="C83" s="1054"/>
      <c r="D83" s="1054"/>
      <c r="E83" s="1054"/>
      <c r="F83" s="1054"/>
      <c r="G83" s="1055"/>
      <c r="H83" s="1053"/>
      <c r="I83" s="1054"/>
      <c r="J83" s="1054"/>
      <c r="K83" s="1054"/>
      <c r="L83" s="1055"/>
    </row>
    <row r="84" spans="2:12" x14ac:dyDescent="0.25">
      <c r="B84" s="960" t="s">
        <v>745</v>
      </c>
      <c r="C84" s="961"/>
      <c r="D84" s="961"/>
      <c r="E84" s="961"/>
      <c r="F84" s="961"/>
      <c r="G84" s="962"/>
      <c r="H84" s="1046" t="s">
        <v>746</v>
      </c>
      <c r="I84" s="956"/>
      <c r="J84" s="956"/>
      <c r="K84" s="956"/>
      <c r="L84" s="956"/>
    </row>
    <row r="85" spans="2:12" ht="30" customHeight="1" thickBot="1" x14ac:dyDescent="0.3">
      <c r="B85" s="963"/>
      <c r="C85" s="964"/>
      <c r="D85" s="964"/>
      <c r="E85" s="964"/>
      <c r="F85" s="964"/>
      <c r="G85" s="965"/>
      <c r="H85" s="1046"/>
      <c r="I85" s="956"/>
      <c r="J85" s="956"/>
      <c r="K85" s="956"/>
      <c r="L85" s="956"/>
    </row>
    <row r="86" spans="2:12" ht="15.75" customHeight="1" x14ac:dyDescent="0.25">
      <c r="B86" s="1047"/>
      <c r="C86" s="1048"/>
      <c r="D86" s="1048"/>
      <c r="E86" s="1048"/>
      <c r="F86" s="1048"/>
      <c r="G86" s="1049"/>
      <c r="H86" s="1047"/>
      <c r="I86" s="1048"/>
      <c r="J86" s="1048"/>
      <c r="K86" s="1048"/>
      <c r="L86" s="1049"/>
    </row>
    <row r="87" spans="2:12" x14ac:dyDescent="0.25">
      <c r="B87" s="1050"/>
      <c r="C87" s="1051"/>
      <c r="D87" s="1051"/>
      <c r="E87" s="1051"/>
      <c r="F87" s="1051"/>
      <c r="G87" s="1052"/>
      <c r="H87" s="1050"/>
      <c r="I87" s="1051"/>
      <c r="J87" s="1051"/>
      <c r="K87" s="1051"/>
      <c r="L87" s="1052"/>
    </row>
    <row r="88" spans="2:12" x14ac:dyDescent="0.25">
      <c r="B88" s="1050"/>
      <c r="C88" s="1051"/>
      <c r="D88" s="1051"/>
      <c r="E88" s="1051"/>
      <c r="F88" s="1051"/>
      <c r="G88" s="1052"/>
      <c r="H88" s="1050"/>
      <c r="I88" s="1051"/>
      <c r="J88" s="1051"/>
      <c r="K88" s="1051"/>
      <c r="L88" s="1052"/>
    </row>
    <row r="89" spans="2:12" x14ac:dyDescent="0.25">
      <c r="B89" s="1050"/>
      <c r="C89" s="1051"/>
      <c r="D89" s="1051"/>
      <c r="E89" s="1051"/>
      <c r="F89" s="1051"/>
      <c r="G89" s="1052"/>
      <c r="H89" s="1050"/>
      <c r="I89" s="1051"/>
      <c r="J89" s="1051"/>
      <c r="K89" s="1051"/>
      <c r="L89" s="1052"/>
    </row>
    <row r="90" spans="2:12" x14ac:dyDescent="0.25">
      <c r="B90" s="1050"/>
      <c r="C90" s="1051"/>
      <c r="D90" s="1051"/>
      <c r="E90" s="1051"/>
      <c r="F90" s="1051"/>
      <c r="G90" s="1052"/>
      <c r="H90" s="1050"/>
      <c r="I90" s="1051"/>
      <c r="J90" s="1051"/>
      <c r="K90" s="1051"/>
      <c r="L90" s="1052"/>
    </row>
    <row r="91" spans="2:12" x14ac:dyDescent="0.25">
      <c r="B91" s="1050"/>
      <c r="C91" s="1051"/>
      <c r="D91" s="1051"/>
      <c r="E91" s="1051"/>
      <c r="F91" s="1051"/>
      <c r="G91" s="1052"/>
      <c r="H91" s="1050"/>
      <c r="I91" s="1051"/>
      <c r="J91" s="1051"/>
      <c r="K91" s="1051"/>
      <c r="L91" s="1052"/>
    </row>
    <row r="92" spans="2:12" x14ac:dyDescent="0.25">
      <c r="B92" s="1050"/>
      <c r="C92" s="1051"/>
      <c r="D92" s="1051"/>
      <c r="E92" s="1051"/>
      <c r="F92" s="1051"/>
      <c r="G92" s="1052"/>
      <c r="H92" s="1050"/>
      <c r="I92" s="1051"/>
      <c r="J92" s="1051"/>
      <c r="K92" s="1051"/>
      <c r="L92" s="1052"/>
    </row>
    <row r="93" spans="2:12" x14ac:dyDescent="0.25">
      <c r="B93" s="1050"/>
      <c r="C93" s="1051"/>
      <c r="D93" s="1051"/>
      <c r="E93" s="1051"/>
      <c r="F93" s="1051"/>
      <c r="G93" s="1052"/>
      <c r="H93" s="1050"/>
      <c r="I93" s="1051"/>
      <c r="J93" s="1051"/>
      <c r="K93" s="1051"/>
      <c r="L93" s="1052"/>
    </row>
    <row r="94" spans="2:12" x14ac:dyDescent="0.25">
      <c r="B94" s="1050"/>
      <c r="C94" s="1051"/>
      <c r="D94" s="1051"/>
      <c r="E94" s="1051"/>
      <c r="F94" s="1051"/>
      <c r="G94" s="1052"/>
      <c r="H94" s="1050"/>
      <c r="I94" s="1051"/>
      <c r="J94" s="1051"/>
      <c r="K94" s="1051"/>
      <c r="L94" s="1052"/>
    </row>
    <row r="95" spans="2:12" x14ac:dyDescent="0.25">
      <c r="B95" s="1050"/>
      <c r="C95" s="1051"/>
      <c r="D95" s="1051"/>
      <c r="E95" s="1051"/>
      <c r="F95" s="1051"/>
      <c r="G95" s="1052"/>
      <c r="H95" s="1050"/>
      <c r="I95" s="1051"/>
      <c r="J95" s="1051"/>
      <c r="K95" s="1051"/>
      <c r="L95" s="1052"/>
    </row>
    <row r="96" spans="2:12" x14ac:dyDescent="0.25">
      <c r="B96" s="1050"/>
      <c r="C96" s="1051"/>
      <c r="D96" s="1051"/>
      <c r="E96" s="1051"/>
      <c r="F96" s="1051"/>
      <c r="G96" s="1052"/>
      <c r="H96" s="1050"/>
      <c r="I96" s="1051"/>
      <c r="J96" s="1051"/>
      <c r="K96" s="1051"/>
      <c r="L96" s="1052"/>
    </row>
    <row r="97" spans="2:12" x14ac:dyDescent="0.25">
      <c r="B97" s="1050"/>
      <c r="C97" s="1051"/>
      <c r="D97" s="1051"/>
      <c r="E97" s="1051"/>
      <c r="F97" s="1051"/>
      <c r="G97" s="1052"/>
      <c r="H97" s="1050"/>
      <c r="I97" s="1051"/>
      <c r="J97" s="1051"/>
      <c r="K97" s="1051"/>
      <c r="L97" s="1052"/>
    </row>
    <row r="98" spans="2:12" x14ac:dyDescent="0.25">
      <c r="B98" s="1050"/>
      <c r="C98" s="1051"/>
      <c r="D98" s="1051"/>
      <c r="E98" s="1051"/>
      <c r="F98" s="1051"/>
      <c r="G98" s="1052"/>
      <c r="H98" s="1050"/>
      <c r="I98" s="1051"/>
      <c r="J98" s="1051"/>
      <c r="K98" s="1051"/>
      <c r="L98" s="1052"/>
    </row>
    <row r="99" spans="2:12" ht="15.75" thickBot="1" x14ac:dyDescent="0.3">
      <c r="B99" s="1053"/>
      <c r="C99" s="1054"/>
      <c r="D99" s="1054"/>
      <c r="E99" s="1054"/>
      <c r="F99" s="1054"/>
      <c r="G99" s="1055"/>
      <c r="H99" s="1053"/>
      <c r="I99" s="1054"/>
      <c r="J99" s="1054"/>
      <c r="K99" s="1054"/>
      <c r="L99" s="1055"/>
    </row>
    <row r="100" spans="2:12" x14ac:dyDescent="0.25">
      <c r="B100" s="960" t="s">
        <v>764</v>
      </c>
      <c r="C100" s="961"/>
      <c r="D100" s="961"/>
      <c r="E100" s="961"/>
      <c r="F100" s="961"/>
      <c r="G100" s="962"/>
      <c r="H100" s="1046" t="s">
        <v>764</v>
      </c>
      <c r="I100" s="956"/>
      <c r="J100" s="956"/>
      <c r="K100" s="956"/>
      <c r="L100" s="956"/>
    </row>
    <row r="101" spans="2:12" ht="30" customHeight="1" thickBot="1" x14ac:dyDescent="0.3">
      <c r="B101" s="963"/>
      <c r="C101" s="964"/>
      <c r="D101" s="964"/>
      <c r="E101" s="964"/>
      <c r="F101" s="964"/>
      <c r="G101" s="965"/>
      <c r="H101" s="1046"/>
      <c r="I101" s="956"/>
      <c r="J101" s="956"/>
      <c r="K101" s="956"/>
      <c r="L101" s="956"/>
    </row>
    <row r="102" spans="2:12" ht="15.75" customHeight="1" x14ac:dyDescent="0.25">
      <c r="B102" s="1047"/>
      <c r="C102" s="1048"/>
      <c r="D102" s="1048"/>
      <c r="E102" s="1048"/>
      <c r="F102" s="1048"/>
      <c r="G102" s="1049"/>
      <c r="H102" s="1047"/>
      <c r="I102" s="1048"/>
      <c r="J102" s="1048"/>
      <c r="K102" s="1048"/>
      <c r="L102" s="1049"/>
    </row>
    <row r="103" spans="2:12" x14ac:dyDescent="0.25">
      <c r="B103" s="1050"/>
      <c r="C103" s="1051"/>
      <c r="D103" s="1051"/>
      <c r="E103" s="1051"/>
      <c r="F103" s="1051"/>
      <c r="G103" s="1052"/>
      <c r="H103" s="1050"/>
      <c r="I103" s="1051"/>
      <c r="J103" s="1051"/>
      <c r="K103" s="1051"/>
      <c r="L103" s="1052"/>
    </row>
    <row r="104" spans="2:12" x14ac:dyDescent="0.25">
      <c r="B104" s="1050"/>
      <c r="C104" s="1051"/>
      <c r="D104" s="1051"/>
      <c r="E104" s="1051"/>
      <c r="F104" s="1051"/>
      <c r="G104" s="1052"/>
      <c r="H104" s="1050"/>
      <c r="I104" s="1051"/>
      <c r="J104" s="1051"/>
      <c r="K104" s="1051"/>
      <c r="L104" s="1052"/>
    </row>
    <row r="105" spans="2:12" x14ac:dyDescent="0.25">
      <c r="B105" s="1050"/>
      <c r="C105" s="1051"/>
      <c r="D105" s="1051"/>
      <c r="E105" s="1051"/>
      <c r="F105" s="1051"/>
      <c r="G105" s="1052"/>
      <c r="H105" s="1050"/>
      <c r="I105" s="1051"/>
      <c r="J105" s="1051"/>
      <c r="K105" s="1051"/>
      <c r="L105" s="1052"/>
    </row>
    <row r="106" spans="2:12" x14ac:dyDescent="0.25">
      <c r="B106" s="1050"/>
      <c r="C106" s="1051"/>
      <c r="D106" s="1051"/>
      <c r="E106" s="1051"/>
      <c r="F106" s="1051"/>
      <c r="G106" s="1052"/>
      <c r="H106" s="1050"/>
      <c r="I106" s="1051"/>
      <c r="J106" s="1051"/>
      <c r="K106" s="1051"/>
      <c r="L106" s="1052"/>
    </row>
    <row r="107" spans="2:12" x14ac:dyDescent="0.25">
      <c r="B107" s="1050"/>
      <c r="C107" s="1051"/>
      <c r="D107" s="1051"/>
      <c r="E107" s="1051"/>
      <c r="F107" s="1051"/>
      <c r="G107" s="1052"/>
      <c r="H107" s="1050"/>
      <c r="I107" s="1051"/>
      <c r="J107" s="1051"/>
      <c r="K107" s="1051"/>
      <c r="L107" s="1052"/>
    </row>
    <row r="108" spans="2:12" x14ac:dyDescent="0.25">
      <c r="B108" s="1050"/>
      <c r="C108" s="1051"/>
      <c r="D108" s="1051"/>
      <c r="E108" s="1051"/>
      <c r="F108" s="1051"/>
      <c r="G108" s="1052"/>
      <c r="H108" s="1050"/>
      <c r="I108" s="1051"/>
      <c r="J108" s="1051"/>
      <c r="K108" s="1051"/>
      <c r="L108" s="1052"/>
    </row>
    <row r="109" spans="2:12" x14ac:dyDescent="0.25">
      <c r="B109" s="1050"/>
      <c r="C109" s="1051"/>
      <c r="D109" s="1051"/>
      <c r="E109" s="1051"/>
      <c r="F109" s="1051"/>
      <c r="G109" s="1052"/>
      <c r="H109" s="1050"/>
      <c r="I109" s="1051"/>
      <c r="J109" s="1051"/>
      <c r="K109" s="1051"/>
      <c r="L109" s="1052"/>
    </row>
    <row r="110" spans="2:12" x14ac:dyDescent="0.25">
      <c r="B110" s="1050"/>
      <c r="C110" s="1051"/>
      <c r="D110" s="1051"/>
      <c r="E110" s="1051"/>
      <c r="F110" s="1051"/>
      <c r="G110" s="1052"/>
      <c r="H110" s="1050"/>
      <c r="I110" s="1051"/>
      <c r="J110" s="1051"/>
      <c r="K110" s="1051"/>
      <c r="L110" s="1052"/>
    </row>
    <row r="111" spans="2:12" x14ac:dyDescent="0.25">
      <c r="B111" s="1050"/>
      <c r="C111" s="1051"/>
      <c r="D111" s="1051"/>
      <c r="E111" s="1051"/>
      <c r="F111" s="1051"/>
      <c r="G111" s="1052"/>
      <c r="H111" s="1050"/>
      <c r="I111" s="1051"/>
      <c r="J111" s="1051"/>
      <c r="K111" s="1051"/>
      <c r="L111" s="1052"/>
    </row>
    <row r="112" spans="2:12" x14ac:dyDescent="0.25">
      <c r="B112" s="1050"/>
      <c r="C112" s="1051"/>
      <c r="D112" s="1051"/>
      <c r="E112" s="1051"/>
      <c r="F112" s="1051"/>
      <c r="G112" s="1052"/>
      <c r="H112" s="1050"/>
      <c r="I112" s="1051"/>
      <c r="J112" s="1051"/>
      <c r="K112" s="1051"/>
      <c r="L112" s="1052"/>
    </row>
    <row r="113" spans="2:12" x14ac:dyDescent="0.25">
      <c r="B113" s="1050"/>
      <c r="C113" s="1051"/>
      <c r="D113" s="1051"/>
      <c r="E113" s="1051"/>
      <c r="F113" s="1051"/>
      <c r="G113" s="1052"/>
      <c r="H113" s="1050"/>
      <c r="I113" s="1051"/>
      <c r="J113" s="1051"/>
      <c r="K113" s="1051"/>
      <c r="L113" s="1052"/>
    </row>
    <row r="114" spans="2:12" x14ac:dyDescent="0.25">
      <c r="B114" s="1050"/>
      <c r="C114" s="1051"/>
      <c r="D114" s="1051"/>
      <c r="E114" s="1051"/>
      <c r="F114" s="1051"/>
      <c r="G114" s="1052"/>
      <c r="H114" s="1050"/>
      <c r="I114" s="1051"/>
      <c r="J114" s="1051"/>
      <c r="K114" s="1051"/>
      <c r="L114" s="1052"/>
    </row>
    <row r="115" spans="2:12" ht="15.75" thickBot="1" x14ac:dyDescent="0.3">
      <c r="B115" s="1053"/>
      <c r="C115" s="1054"/>
      <c r="D115" s="1054"/>
      <c r="E115" s="1054"/>
      <c r="F115" s="1054"/>
      <c r="G115" s="1055"/>
      <c r="H115" s="1053"/>
      <c r="I115" s="1054"/>
      <c r="J115" s="1054"/>
      <c r="K115" s="1054"/>
      <c r="L115" s="1055"/>
    </row>
    <row r="116" spans="2:12" x14ac:dyDescent="0.25">
      <c r="B116" s="960" t="s">
        <v>901</v>
      </c>
      <c r="C116" s="961"/>
      <c r="D116" s="961"/>
      <c r="E116" s="961"/>
      <c r="F116" s="961"/>
      <c r="G116" s="962"/>
      <c r="H116" s="1046" t="s">
        <v>902</v>
      </c>
      <c r="I116" s="956"/>
      <c r="J116" s="956"/>
      <c r="K116" s="956"/>
      <c r="L116" s="956"/>
    </row>
    <row r="117" spans="2:12" ht="30" customHeight="1" thickBot="1" x14ac:dyDescent="0.3">
      <c r="B117" s="963"/>
      <c r="C117" s="964"/>
      <c r="D117" s="964"/>
      <c r="E117" s="964"/>
      <c r="F117" s="964"/>
      <c r="G117" s="965"/>
      <c r="H117" s="1046"/>
      <c r="I117" s="956"/>
      <c r="J117" s="956"/>
      <c r="K117" s="956"/>
      <c r="L117" s="956"/>
    </row>
  </sheetData>
  <mergeCells count="35">
    <mergeCell ref="B102:G115"/>
    <mergeCell ref="H102:L115"/>
    <mergeCell ref="B116:G117"/>
    <mergeCell ref="H116:L117"/>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37"/>
  <sheetViews>
    <sheetView topLeftCell="A412" zoomScale="85" zoomScaleNormal="85" workbookViewId="0">
      <selection activeCell="L440" sqref="L440"/>
    </sheetView>
  </sheetViews>
  <sheetFormatPr baseColWidth="10" defaultColWidth="11.5703125" defaultRowHeight="15" x14ac:dyDescent="0.25"/>
  <cols>
    <col min="1" max="4" width="11.5703125" style="125"/>
    <col min="5" max="5" width="13.42578125" style="125" customWidth="1"/>
    <col min="6" max="6" width="7.42578125" style="125" customWidth="1"/>
    <col min="7" max="7" width="11.5703125" style="125"/>
    <col min="8" max="8" width="20" style="125" customWidth="1"/>
    <col min="9" max="16384" width="11.5703125" style="125"/>
  </cols>
  <sheetData>
    <row r="1" spans="1:11" x14ac:dyDescent="0.25">
      <c r="A1" s="918" t="s">
        <v>330</v>
      </c>
      <c r="B1" s="919"/>
      <c r="C1" s="919"/>
      <c r="D1" s="919"/>
      <c r="E1" s="919"/>
      <c r="F1" s="919"/>
      <c r="G1" s="919"/>
      <c r="H1" s="919"/>
      <c r="I1" s="919"/>
      <c r="J1" s="919"/>
      <c r="K1" s="920"/>
    </row>
    <row r="2" spans="1:11" ht="28.5" customHeight="1" x14ac:dyDescent="0.25">
      <c r="A2" s="921"/>
      <c r="B2" s="922"/>
      <c r="C2" s="922"/>
      <c r="D2" s="922"/>
      <c r="E2" s="922"/>
      <c r="F2" s="922"/>
      <c r="G2" s="922"/>
      <c r="H2" s="922"/>
      <c r="I2" s="922"/>
      <c r="J2" s="922"/>
      <c r="K2" s="923"/>
    </row>
    <row r="3" spans="1:11" x14ac:dyDescent="0.25">
      <c r="A3" s="924" t="s">
        <v>376</v>
      </c>
      <c r="B3" s="925"/>
      <c r="C3" s="925"/>
      <c r="D3" s="926"/>
      <c r="E3" s="152">
        <v>44028</v>
      </c>
      <c r="F3" s="924" t="s">
        <v>377</v>
      </c>
      <c r="G3" s="925"/>
      <c r="H3" s="926"/>
      <c r="I3" s="1015">
        <v>44034</v>
      </c>
      <c r="J3" s="925"/>
      <c r="K3" s="926"/>
    </row>
    <row r="4" spans="1:11" ht="24" x14ac:dyDescent="0.25">
      <c r="A4" s="930" t="s">
        <v>328</v>
      </c>
      <c r="B4" s="931"/>
      <c r="C4" s="931"/>
      <c r="D4" s="931"/>
      <c r="E4" s="931"/>
      <c r="F4" s="931"/>
      <c r="G4" s="932"/>
      <c r="H4" s="203" t="s">
        <v>604</v>
      </c>
      <c r="I4" s="203" t="s">
        <v>2</v>
      </c>
      <c r="J4" s="936" t="s">
        <v>0</v>
      </c>
      <c r="K4" s="937"/>
    </row>
    <row r="5" spans="1:11" ht="24.75" thickBot="1" x14ac:dyDescent="0.3">
      <c r="A5" s="933"/>
      <c r="B5" s="934"/>
      <c r="C5" s="934"/>
      <c r="D5" s="934"/>
      <c r="E5" s="934"/>
      <c r="F5" s="934"/>
      <c r="G5" s="935"/>
      <c r="H5" s="204" t="s">
        <v>605</v>
      </c>
      <c r="I5" s="203">
        <v>2</v>
      </c>
      <c r="J5" s="936" t="s">
        <v>378</v>
      </c>
      <c r="K5" s="937"/>
    </row>
    <row r="6" spans="1:11" ht="15.75" hidden="1" thickBot="1" x14ac:dyDescent="0.3">
      <c r="A6" s="938" t="s">
        <v>553</v>
      </c>
      <c r="B6" s="939"/>
      <c r="C6" s="939"/>
      <c r="D6" s="939"/>
      <c r="E6" s="939"/>
      <c r="F6" s="940"/>
      <c r="G6" s="938" t="s">
        <v>554</v>
      </c>
      <c r="H6" s="939"/>
      <c r="I6" s="939"/>
      <c r="J6" s="939"/>
      <c r="K6" s="940"/>
    </row>
    <row r="7" spans="1:11" ht="15.75" hidden="1" thickBot="1" x14ac:dyDescent="0.3">
      <c r="A7" s="938"/>
      <c r="B7" s="939"/>
      <c r="C7" s="939"/>
      <c r="D7" s="939"/>
      <c r="E7" s="939"/>
      <c r="F7" s="940"/>
      <c r="G7" s="938"/>
      <c r="H7" s="939"/>
      <c r="I7" s="939"/>
      <c r="J7" s="939"/>
      <c r="K7" s="940"/>
    </row>
    <row r="8" spans="1:11" ht="15.75" hidden="1" thickBot="1" x14ac:dyDescent="0.3">
      <c r="A8" s="938"/>
      <c r="B8" s="939"/>
      <c r="C8" s="939"/>
      <c r="D8" s="939"/>
      <c r="E8" s="939"/>
      <c r="F8" s="940"/>
      <c r="G8" s="938"/>
      <c r="H8" s="939"/>
      <c r="I8" s="939"/>
      <c r="J8" s="939"/>
      <c r="K8" s="940"/>
    </row>
    <row r="9" spans="1:11" ht="15.75" hidden="1" thickBot="1" x14ac:dyDescent="0.3">
      <c r="A9" s="938"/>
      <c r="B9" s="939"/>
      <c r="C9" s="939"/>
      <c r="D9" s="939"/>
      <c r="E9" s="939"/>
      <c r="F9" s="940"/>
      <c r="G9" s="938"/>
      <c r="H9" s="939"/>
      <c r="I9" s="939"/>
      <c r="J9" s="939"/>
      <c r="K9" s="940"/>
    </row>
    <row r="10" spans="1:11" ht="15.75" hidden="1" thickBot="1" x14ac:dyDescent="0.3">
      <c r="A10" s="938"/>
      <c r="B10" s="939"/>
      <c r="C10" s="939"/>
      <c r="D10" s="939"/>
      <c r="E10" s="939"/>
      <c r="F10" s="940"/>
      <c r="G10" s="938"/>
      <c r="H10" s="939"/>
      <c r="I10" s="939"/>
      <c r="J10" s="939"/>
      <c r="K10" s="940"/>
    </row>
    <row r="11" spans="1:11" ht="15.75" hidden="1" thickBot="1" x14ac:dyDescent="0.3">
      <c r="A11" s="938"/>
      <c r="B11" s="939"/>
      <c r="C11" s="939"/>
      <c r="D11" s="939"/>
      <c r="E11" s="939"/>
      <c r="F11" s="940"/>
      <c r="G11" s="938"/>
      <c r="H11" s="939"/>
      <c r="I11" s="939"/>
      <c r="J11" s="939"/>
      <c r="K11" s="940"/>
    </row>
    <row r="12" spans="1:11" ht="15.75" hidden="1" thickBot="1" x14ac:dyDescent="0.3">
      <c r="A12" s="938"/>
      <c r="B12" s="939"/>
      <c r="C12" s="939"/>
      <c r="D12" s="939"/>
      <c r="E12" s="939"/>
      <c r="F12" s="940"/>
      <c r="G12" s="938"/>
      <c r="H12" s="939"/>
      <c r="I12" s="939"/>
      <c r="J12" s="939"/>
      <c r="K12" s="940"/>
    </row>
    <row r="13" spans="1:11" ht="15.75" hidden="1" thickBot="1" x14ac:dyDescent="0.3">
      <c r="A13" s="938"/>
      <c r="B13" s="939"/>
      <c r="C13" s="939"/>
      <c r="D13" s="939"/>
      <c r="E13" s="939"/>
      <c r="F13" s="940"/>
      <c r="G13" s="938"/>
      <c r="H13" s="939"/>
      <c r="I13" s="939"/>
      <c r="J13" s="939"/>
      <c r="K13" s="940"/>
    </row>
    <row r="14" spans="1:11" ht="15.75" hidden="1" thickBot="1" x14ac:dyDescent="0.3">
      <c r="A14" s="938"/>
      <c r="B14" s="939"/>
      <c r="C14" s="939"/>
      <c r="D14" s="939"/>
      <c r="E14" s="939"/>
      <c r="F14" s="940"/>
      <c r="G14" s="938"/>
      <c r="H14" s="939"/>
      <c r="I14" s="939"/>
      <c r="J14" s="939"/>
      <c r="K14" s="940"/>
    </row>
    <row r="15" spans="1:11" ht="15.75" hidden="1" thickBot="1" x14ac:dyDescent="0.3">
      <c r="A15" s="938"/>
      <c r="B15" s="939"/>
      <c r="C15" s="939"/>
      <c r="D15" s="939"/>
      <c r="E15" s="939"/>
      <c r="F15" s="940"/>
      <c r="G15" s="938"/>
      <c r="H15" s="939"/>
      <c r="I15" s="939"/>
      <c r="J15" s="939"/>
      <c r="K15" s="940"/>
    </row>
    <row r="16" spans="1:11" ht="15.75" hidden="1" thickBot="1" x14ac:dyDescent="0.3">
      <c r="A16" s="938"/>
      <c r="B16" s="939"/>
      <c r="C16" s="939"/>
      <c r="D16" s="939"/>
      <c r="E16" s="939"/>
      <c r="F16" s="940"/>
      <c r="G16" s="938"/>
      <c r="H16" s="939"/>
      <c r="I16" s="939"/>
      <c r="J16" s="939"/>
      <c r="K16" s="940"/>
    </row>
    <row r="17" spans="1:11" ht="15.75" hidden="1" thickBot="1" x14ac:dyDescent="0.3">
      <c r="A17" s="938"/>
      <c r="B17" s="939"/>
      <c r="C17" s="939"/>
      <c r="D17" s="939"/>
      <c r="E17" s="939"/>
      <c r="F17" s="940"/>
      <c r="G17" s="938"/>
      <c r="H17" s="939"/>
      <c r="I17" s="939"/>
      <c r="J17" s="939"/>
      <c r="K17" s="940"/>
    </row>
    <row r="18" spans="1:11" ht="15.75" hidden="1" thickBot="1" x14ac:dyDescent="0.3">
      <c r="A18" s="938"/>
      <c r="B18" s="939"/>
      <c r="C18" s="939"/>
      <c r="D18" s="939"/>
      <c r="E18" s="939"/>
      <c r="F18" s="940"/>
      <c r="G18" s="938"/>
      <c r="H18" s="939"/>
      <c r="I18" s="939"/>
      <c r="J18" s="939"/>
      <c r="K18" s="940"/>
    </row>
    <row r="19" spans="1:11" ht="15.75" hidden="1" thickBot="1" x14ac:dyDescent="0.3">
      <c r="A19" s="938"/>
      <c r="B19" s="939"/>
      <c r="C19" s="939"/>
      <c r="D19" s="939"/>
      <c r="E19" s="939"/>
      <c r="F19" s="940"/>
      <c r="G19" s="938"/>
      <c r="H19" s="939"/>
      <c r="I19" s="939"/>
      <c r="J19" s="939"/>
      <c r="K19" s="940"/>
    </row>
    <row r="20" spans="1:11" ht="15.75" hidden="1" thickBot="1" x14ac:dyDescent="0.3">
      <c r="A20" s="968" t="s">
        <v>708</v>
      </c>
      <c r="B20" s="969"/>
      <c r="C20" s="969"/>
      <c r="D20" s="969"/>
      <c r="E20" s="969"/>
      <c r="F20" s="970"/>
      <c r="G20" s="974" t="s">
        <v>742</v>
      </c>
      <c r="H20" s="975"/>
      <c r="I20" s="975"/>
      <c r="J20" s="975"/>
      <c r="K20" s="976"/>
    </row>
    <row r="21" spans="1:11" ht="15.75" hidden="1" thickBot="1" x14ac:dyDescent="0.3">
      <c r="A21" s="971"/>
      <c r="B21" s="972"/>
      <c r="C21" s="972"/>
      <c r="D21" s="972"/>
      <c r="E21" s="972"/>
      <c r="F21" s="973"/>
      <c r="G21" s="977"/>
      <c r="H21" s="978"/>
      <c r="I21" s="978"/>
      <c r="J21" s="978"/>
      <c r="K21" s="979"/>
    </row>
    <row r="22" spans="1:11" ht="15.75" hidden="1" thickBot="1" x14ac:dyDescent="0.3">
      <c r="A22" s="953" t="s">
        <v>621</v>
      </c>
      <c r="B22" s="954"/>
      <c r="C22" s="954"/>
      <c r="D22" s="954"/>
      <c r="E22" s="954"/>
      <c r="F22" s="955"/>
      <c r="G22" s="953" t="s">
        <v>622</v>
      </c>
      <c r="H22" s="954"/>
      <c r="I22" s="954"/>
      <c r="J22" s="954"/>
      <c r="K22" s="955"/>
    </row>
    <row r="23" spans="1:11" ht="15.75" hidden="1" thickBot="1" x14ac:dyDescent="0.3">
      <c r="A23" s="938"/>
      <c r="B23" s="939"/>
      <c r="C23" s="939"/>
      <c r="D23" s="939"/>
      <c r="E23" s="939"/>
      <c r="F23" s="940"/>
      <c r="G23" s="938"/>
      <c r="H23" s="939"/>
      <c r="I23" s="939"/>
      <c r="J23" s="939"/>
      <c r="K23" s="940"/>
    </row>
    <row r="24" spans="1:11" ht="15.75" hidden="1" thickBot="1" x14ac:dyDescent="0.3">
      <c r="A24" s="938"/>
      <c r="B24" s="939"/>
      <c r="C24" s="939"/>
      <c r="D24" s="939"/>
      <c r="E24" s="939"/>
      <c r="F24" s="940"/>
      <c r="G24" s="938"/>
      <c r="H24" s="939"/>
      <c r="I24" s="939"/>
      <c r="J24" s="939"/>
      <c r="K24" s="940"/>
    </row>
    <row r="25" spans="1:11" ht="15.75" hidden="1" thickBot="1" x14ac:dyDescent="0.3">
      <c r="A25" s="938"/>
      <c r="B25" s="939"/>
      <c r="C25" s="939"/>
      <c r="D25" s="939"/>
      <c r="E25" s="939"/>
      <c r="F25" s="940"/>
      <c r="G25" s="938"/>
      <c r="H25" s="939"/>
      <c r="I25" s="939"/>
      <c r="J25" s="939"/>
      <c r="K25" s="940"/>
    </row>
    <row r="26" spans="1:11" ht="15.75" hidden="1" thickBot="1" x14ac:dyDescent="0.3">
      <c r="A26" s="938"/>
      <c r="B26" s="939"/>
      <c r="C26" s="939"/>
      <c r="D26" s="939"/>
      <c r="E26" s="939"/>
      <c r="F26" s="940"/>
      <c r="G26" s="938"/>
      <c r="H26" s="939"/>
      <c r="I26" s="939"/>
      <c r="J26" s="939"/>
      <c r="K26" s="940"/>
    </row>
    <row r="27" spans="1:11" ht="15.75" hidden="1" thickBot="1" x14ac:dyDescent="0.3">
      <c r="A27" s="938"/>
      <c r="B27" s="939"/>
      <c r="C27" s="939"/>
      <c r="D27" s="939"/>
      <c r="E27" s="939"/>
      <c r="F27" s="940"/>
      <c r="G27" s="938"/>
      <c r="H27" s="939"/>
      <c r="I27" s="939"/>
      <c r="J27" s="939"/>
      <c r="K27" s="940"/>
    </row>
    <row r="28" spans="1:11" ht="15.75" hidden="1" thickBot="1" x14ac:dyDescent="0.3">
      <c r="A28" s="938"/>
      <c r="B28" s="939"/>
      <c r="C28" s="939"/>
      <c r="D28" s="939"/>
      <c r="E28" s="939"/>
      <c r="F28" s="940"/>
      <c r="G28" s="938"/>
      <c r="H28" s="939"/>
      <c r="I28" s="939"/>
      <c r="J28" s="939"/>
      <c r="K28" s="940"/>
    </row>
    <row r="29" spans="1:11" ht="15.75" hidden="1" thickBot="1" x14ac:dyDescent="0.3">
      <c r="A29" s="938"/>
      <c r="B29" s="939"/>
      <c r="C29" s="939"/>
      <c r="D29" s="939"/>
      <c r="E29" s="939"/>
      <c r="F29" s="940"/>
      <c r="G29" s="938"/>
      <c r="H29" s="939"/>
      <c r="I29" s="939"/>
      <c r="J29" s="939"/>
      <c r="K29" s="940"/>
    </row>
    <row r="30" spans="1:11" ht="15.75" hidden="1" thickBot="1" x14ac:dyDescent="0.3">
      <c r="A30" s="938"/>
      <c r="B30" s="939"/>
      <c r="C30" s="939"/>
      <c r="D30" s="939"/>
      <c r="E30" s="939"/>
      <c r="F30" s="940"/>
      <c r="G30" s="938"/>
      <c r="H30" s="939"/>
      <c r="I30" s="939"/>
      <c r="J30" s="939"/>
      <c r="K30" s="940"/>
    </row>
    <row r="31" spans="1:11" ht="15.75" hidden="1" thickBot="1" x14ac:dyDescent="0.3">
      <c r="A31" s="938"/>
      <c r="B31" s="939"/>
      <c r="C31" s="939"/>
      <c r="D31" s="939"/>
      <c r="E31" s="939"/>
      <c r="F31" s="940"/>
      <c r="G31" s="938"/>
      <c r="H31" s="939"/>
      <c r="I31" s="939"/>
      <c r="J31" s="939"/>
      <c r="K31" s="940"/>
    </row>
    <row r="32" spans="1:11" ht="15.75" hidden="1" thickBot="1" x14ac:dyDescent="0.3">
      <c r="A32" s="938"/>
      <c r="B32" s="939"/>
      <c r="C32" s="939"/>
      <c r="D32" s="939"/>
      <c r="E32" s="939"/>
      <c r="F32" s="940"/>
      <c r="G32" s="938"/>
      <c r="H32" s="939"/>
      <c r="I32" s="939"/>
      <c r="J32" s="939"/>
      <c r="K32" s="940"/>
    </row>
    <row r="33" spans="1:11" ht="15.75" hidden="1" thickBot="1" x14ac:dyDescent="0.3">
      <c r="A33" s="938"/>
      <c r="B33" s="939"/>
      <c r="C33" s="939"/>
      <c r="D33" s="939"/>
      <c r="E33" s="939"/>
      <c r="F33" s="940"/>
      <c r="G33" s="938"/>
      <c r="H33" s="939"/>
      <c r="I33" s="939"/>
      <c r="J33" s="939"/>
      <c r="K33" s="940"/>
    </row>
    <row r="34" spans="1:11" ht="15.75" hidden="1" thickBot="1" x14ac:dyDescent="0.3">
      <c r="A34" s="938"/>
      <c r="B34" s="939"/>
      <c r="C34" s="939"/>
      <c r="D34" s="939"/>
      <c r="E34" s="939"/>
      <c r="F34" s="940"/>
      <c r="G34" s="938"/>
      <c r="H34" s="939"/>
      <c r="I34" s="939"/>
      <c r="J34" s="939"/>
      <c r="K34" s="940"/>
    </row>
    <row r="35" spans="1:11" ht="15.75" hidden="1" thickBot="1" x14ac:dyDescent="0.3">
      <c r="A35" s="938"/>
      <c r="B35" s="939"/>
      <c r="C35" s="939"/>
      <c r="D35" s="939"/>
      <c r="E35" s="939"/>
      <c r="F35" s="940"/>
      <c r="G35" s="938"/>
      <c r="H35" s="939"/>
      <c r="I35" s="939"/>
      <c r="J35" s="939"/>
      <c r="K35" s="940"/>
    </row>
    <row r="36" spans="1:11" ht="15.75" hidden="1" thickBot="1" x14ac:dyDescent="0.3">
      <c r="A36" s="968" t="s">
        <v>662</v>
      </c>
      <c r="B36" s="969"/>
      <c r="C36" s="969"/>
      <c r="D36" s="969"/>
      <c r="E36" s="969"/>
      <c r="F36" s="970"/>
      <c r="G36" s="974" t="s">
        <v>679</v>
      </c>
      <c r="H36" s="975"/>
      <c r="I36" s="975"/>
      <c r="J36" s="975"/>
      <c r="K36" s="976"/>
    </row>
    <row r="37" spans="1:11" ht="15.75" hidden="1" thickBot="1" x14ac:dyDescent="0.3">
      <c r="A37" s="971"/>
      <c r="B37" s="972"/>
      <c r="C37" s="972"/>
      <c r="D37" s="972"/>
      <c r="E37" s="972"/>
      <c r="F37" s="973"/>
      <c r="G37" s="977"/>
      <c r="H37" s="978"/>
      <c r="I37" s="978"/>
      <c r="J37" s="978"/>
      <c r="K37" s="979"/>
    </row>
    <row r="38" spans="1:11" ht="15.75" hidden="1" thickBot="1" x14ac:dyDescent="0.3">
      <c r="A38" s="953" t="s">
        <v>623</v>
      </c>
      <c r="B38" s="954"/>
      <c r="C38" s="954"/>
      <c r="D38" s="954"/>
      <c r="E38" s="954"/>
      <c r="F38" s="955"/>
      <c r="G38" s="953" t="s">
        <v>624</v>
      </c>
      <c r="H38" s="954"/>
      <c r="I38" s="954"/>
      <c r="J38" s="954"/>
      <c r="K38" s="955"/>
    </row>
    <row r="39" spans="1:11" ht="15.75" hidden="1" thickBot="1" x14ac:dyDescent="0.3">
      <c r="A39" s="938"/>
      <c r="B39" s="939"/>
      <c r="C39" s="939"/>
      <c r="D39" s="939"/>
      <c r="E39" s="939"/>
      <c r="F39" s="940"/>
      <c r="G39" s="938"/>
      <c r="H39" s="939"/>
      <c r="I39" s="939"/>
      <c r="J39" s="939"/>
      <c r="K39" s="940"/>
    </row>
    <row r="40" spans="1:11" ht="15.75" hidden="1" thickBot="1" x14ac:dyDescent="0.3">
      <c r="A40" s="938"/>
      <c r="B40" s="939"/>
      <c r="C40" s="939"/>
      <c r="D40" s="939"/>
      <c r="E40" s="939"/>
      <c r="F40" s="940"/>
      <c r="G40" s="938"/>
      <c r="H40" s="939"/>
      <c r="I40" s="939"/>
      <c r="J40" s="939"/>
      <c r="K40" s="940"/>
    </row>
    <row r="41" spans="1:11" ht="15.75" hidden="1" thickBot="1" x14ac:dyDescent="0.3">
      <c r="A41" s="938"/>
      <c r="B41" s="939"/>
      <c r="C41" s="939"/>
      <c r="D41" s="939"/>
      <c r="E41" s="939"/>
      <c r="F41" s="940"/>
      <c r="G41" s="938"/>
      <c r="H41" s="939"/>
      <c r="I41" s="939"/>
      <c r="J41" s="939"/>
      <c r="K41" s="940"/>
    </row>
    <row r="42" spans="1:11" ht="15.75" hidden="1" thickBot="1" x14ac:dyDescent="0.3">
      <c r="A42" s="938"/>
      <c r="B42" s="939"/>
      <c r="C42" s="939"/>
      <c r="D42" s="939"/>
      <c r="E42" s="939"/>
      <c r="F42" s="940"/>
      <c r="G42" s="938"/>
      <c r="H42" s="939"/>
      <c r="I42" s="939"/>
      <c r="J42" s="939"/>
      <c r="K42" s="940"/>
    </row>
    <row r="43" spans="1:11" ht="15.75" hidden="1" thickBot="1" x14ac:dyDescent="0.3">
      <c r="A43" s="938"/>
      <c r="B43" s="939"/>
      <c r="C43" s="939"/>
      <c r="D43" s="939"/>
      <c r="E43" s="939"/>
      <c r="F43" s="940"/>
      <c r="G43" s="938"/>
      <c r="H43" s="939"/>
      <c r="I43" s="939"/>
      <c r="J43" s="939"/>
      <c r="K43" s="940"/>
    </row>
    <row r="44" spans="1:11" ht="15.75" hidden="1" thickBot="1" x14ac:dyDescent="0.3">
      <c r="A44" s="938"/>
      <c r="B44" s="939"/>
      <c r="C44" s="939"/>
      <c r="D44" s="939"/>
      <c r="E44" s="939"/>
      <c r="F44" s="940"/>
      <c r="G44" s="938"/>
      <c r="H44" s="939"/>
      <c r="I44" s="939"/>
      <c r="J44" s="939"/>
      <c r="K44" s="940"/>
    </row>
    <row r="45" spans="1:11" ht="15.75" hidden="1" thickBot="1" x14ac:dyDescent="0.3">
      <c r="A45" s="938"/>
      <c r="B45" s="939"/>
      <c r="C45" s="939"/>
      <c r="D45" s="939"/>
      <c r="E45" s="939"/>
      <c r="F45" s="940"/>
      <c r="G45" s="938"/>
      <c r="H45" s="939"/>
      <c r="I45" s="939"/>
      <c r="J45" s="939"/>
      <c r="K45" s="940"/>
    </row>
    <row r="46" spans="1:11" ht="15.75" hidden="1" thickBot="1" x14ac:dyDescent="0.3">
      <c r="A46" s="938"/>
      <c r="B46" s="939"/>
      <c r="C46" s="939"/>
      <c r="D46" s="939"/>
      <c r="E46" s="939"/>
      <c r="F46" s="940"/>
      <c r="G46" s="938"/>
      <c r="H46" s="939"/>
      <c r="I46" s="939"/>
      <c r="J46" s="939"/>
      <c r="K46" s="940"/>
    </row>
    <row r="47" spans="1:11" ht="15.75" hidden="1" thickBot="1" x14ac:dyDescent="0.3">
      <c r="A47" s="938"/>
      <c r="B47" s="939"/>
      <c r="C47" s="939"/>
      <c r="D47" s="939"/>
      <c r="E47" s="939"/>
      <c r="F47" s="940"/>
      <c r="G47" s="938"/>
      <c r="H47" s="939"/>
      <c r="I47" s="939"/>
      <c r="J47" s="939"/>
      <c r="K47" s="940"/>
    </row>
    <row r="48" spans="1:11" ht="15.75" hidden="1" thickBot="1" x14ac:dyDescent="0.3">
      <c r="A48" s="938"/>
      <c r="B48" s="939"/>
      <c r="C48" s="939"/>
      <c r="D48" s="939"/>
      <c r="E48" s="939"/>
      <c r="F48" s="940"/>
      <c r="G48" s="938"/>
      <c r="H48" s="939"/>
      <c r="I48" s="939"/>
      <c r="J48" s="939"/>
      <c r="K48" s="940"/>
    </row>
    <row r="49" spans="1:11" ht="15.75" hidden="1" thickBot="1" x14ac:dyDescent="0.3">
      <c r="A49" s="938"/>
      <c r="B49" s="939"/>
      <c r="C49" s="939"/>
      <c r="D49" s="939"/>
      <c r="E49" s="939"/>
      <c r="F49" s="940"/>
      <c r="G49" s="938"/>
      <c r="H49" s="939"/>
      <c r="I49" s="939"/>
      <c r="J49" s="939"/>
      <c r="K49" s="940"/>
    </row>
    <row r="50" spans="1:11" ht="15.75" hidden="1" thickBot="1" x14ac:dyDescent="0.3">
      <c r="A50" s="938"/>
      <c r="B50" s="939"/>
      <c r="C50" s="939"/>
      <c r="D50" s="939"/>
      <c r="E50" s="939"/>
      <c r="F50" s="940"/>
      <c r="G50" s="938"/>
      <c r="H50" s="939"/>
      <c r="I50" s="939"/>
      <c r="J50" s="939"/>
      <c r="K50" s="940"/>
    </row>
    <row r="51" spans="1:11" ht="15.75" hidden="1" thickBot="1" x14ac:dyDescent="0.3">
      <c r="A51" s="938"/>
      <c r="B51" s="939"/>
      <c r="C51" s="939"/>
      <c r="D51" s="939"/>
      <c r="E51" s="939"/>
      <c r="F51" s="940"/>
      <c r="G51" s="938"/>
      <c r="H51" s="939"/>
      <c r="I51" s="939"/>
      <c r="J51" s="939"/>
      <c r="K51" s="940"/>
    </row>
    <row r="52" spans="1:11" ht="15.75" hidden="1" thickBot="1" x14ac:dyDescent="0.3">
      <c r="A52" s="974" t="s">
        <v>658</v>
      </c>
      <c r="B52" s="975"/>
      <c r="C52" s="975"/>
      <c r="D52" s="975"/>
      <c r="E52" s="975"/>
      <c r="F52" s="976"/>
      <c r="G52" s="974" t="s">
        <v>680</v>
      </c>
      <c r="H52" s="975"/>
      <c r="I52" s="975"/>
      <c r="J52" s="975"/>
      <c r="K52" s="976"/>
    </row>
    <row r="53" spans="1:11" ht="15.75" hidden="1" thickBot="1" x14ac:dyDescent="0.3">
      <c r="A53" s="977"/>
      <c r="B53" s="978"/>
      <c r="C53" s="978"/>
      <c r="D53" s="978"/>
      <c r="E53" s="978"/>
      <c r="F53" s="979"/>
      <c r="G53" s="977"/>
      <c r="H53" s="978"/>
      <c r="I53" s="978"/>
      <c r="J53" s="978"/>
      <c r="K53" s="979"/>
    </row>
    <row r="54" spans="1:11" ht="15.75" hidden="1" thickBot="1" x14ac:dyDescent="0.3">
      <c r="A54" s="938"/>
      <c r="B54" s="939"/>
      <c r="C54" s="939"/>
      <c r="D54" s="939"/>
      <c r="E54" s="939"/>
      <c r="F54" s="940"/>
      <c r="G54" s="938" t="s">
        <v>554</v>
      </c>
      <c r="H54" s="939"/>
      <c r="I54" s="939"/>
      <c r="J54" s="939"/>
      <c r="K54" s="940"/>
    </row>
    <row r="55" spans="1:11" ht="15.75" hidden="1" thickBot="1" x14ac:dyDescent="0.3">
      <c r="A55" s="938"/>
      <c r="B55" s="939"/>
      <c r="C55" s="939"/>
      <c r="D55" s="939"/>
      <c r="E55" s="939"/>
      <c r="F55" s="940"/>
      <c r="G55" s="938"/>
      <c r="H55" s="939"/>
      <c r="I55" s="939"/>
      <c r="J55" s="939"/>
      <c r="K55" s="940"/>
    </row>
    <row r="56" spans="1:11" ht="15.75" hidden="1" thickBot="1" x14ac:dyDescent="0.3">
      <c r="A56" s="938"/>
      <c r="B56" s="939"/>
      <c r="C56" s="939"/>
      <c r="D56" s="939"/>
      <c r="E56" s="939"/>
      <c r="F56" s="940"/>
      <c r="G56" s="938"/>
      <c r="H56" s="939"/>
      <c r="I56" s="939"/>
      <c r="J56" s="939"/>
      <c r="K56" s="940"/>
    </row>
    <row r="57" spans="1:11" ht="15.75" hidden="1" thickBot="1" x14ac:dyDescent="0.3">
      <c r="A57" s="938"/>
      <c r="B57" s="939"/>
      <c r="C57" s="939"/>
      <c r="D57" s="939"/>
      <c r="E57" s="939"/>
      <c r="F57" s="940"/>
      <c r="G57" s="938"/>
      <c r="H57" s="939"/>
      <c r="I57" s="939"/>
      <c r="J57" s="939"/>
      <c r="K57" s="940"/>
    </row>
    <row r="58" spans="1:11" ht="15.75" hidden="1" thickBot="1" x14ac:dyDescent="0.3">
      <c r="A58" s="938"/>
      <c r="B58" s="939"/>
      <c r="C58" s="939"/>
      <c r="D58" s="939"/>
      <c r="E58" s="939"/>
      <c r="F58" s="940"/>
      <c r="G58" s="938"/>
      <c r="H58" s="939"/>
      <c r="I58" s="939"/>
      <c r="J58" s="939"/>
      <c r="K58" s="940"/>
    </row>
    <row r="59" spans="1:11" ht="15.75" hidden="1" thickBot="1" x14ac:dyDescent="0.3">
      <c r="A59" s="938"/>
      <c r="B59" s="939"/>
      <c r="C59" s="939"/>
      <c r="D59" s="939"/>
      <c r="E59" s="939"/>
      <c r="F59" s="940"/>
      <c r="G59" s="938"/>
      <c r="H59" s="939"/>
      <c r="I59" s="939"/>
      <c r="J59" s="939"/>
      <c r="K59" s="940"/>
    </row>
    <row r="60" spans="1:11" ht="15.75" hidden="1" thickBot="1" x14ac:dyDescent="0.3">
      <c r="A60" s="938"/>
      <c r="B60" s="939"/>
      <c r="C60" s="939"/>
      <c r="D60" s="939"/>
      <c r="E60" s="939"/>
      <c r="F60" s="940"/>
      <c r="G60" s="938"/>
      <c r="H60" s="939"/>
      <c r="I60" s="939"/>
      <c r="J60" s="939"/>
      <c r="K60" s="940"/>
    </row>
    <row r="61" spans="1:11" ht="15.75" hidden="1" thickBot="1" x14ac:dyDescent="0.3">
      <c r="A61" s="938"/>
      <c r="B61" s="939"/>
      <c r="C61" s="939"/>
      <c r="D61" s="939"/>
      <c r="E61" s="939"/>
      <c r="F61" s="940"/>
      <c r="G61" s="938"/>
      <c r="H61" s="939"/>
      <c r="I61" s="939"/>
      <c r="J61" s="939"/>
      <c r="K61" s="940"/>
    </row>
    <row r="62" spans="1:11" ht="15.75" hidden="1" thickBot="1" x14ac:dyDescent="0.3">
      <c r="A62" s="938"/>
      <c r="B62" s="939"/>
      <c r="C62" s="939"/>
      <c r="D62" s="939"/>
      <c r="E62" s="939"/>
      <c r="F62" s="940"/>
      <c r="G62" s="938"/>
      <c r="H62" s="939"/>
      <c r="I62" s="939"/>
      <c r="J62" s="939"/>
      <c r="K62" s="940"/>
    </row>
    <row r="63" spans="1:11" ht="15.75" hidden="1" thickBot="1" x14ac:dyDescent="0.3">
      <c r="A63" s="938"/>
      <c r="B63" s="939"/>
      <c r="C63" s="939"/>
      <c r="D63" s="939"/>
      <c r="E63" s="939"/>
      <c r="F63" s="940"/>
      <c r="G63" s="938"/>
      <c r="H63" s="939"/>
      <c r="I63" s="939"/>
      <c r="J63" s="939"/>
      <c r="K63" s="940"/>
    </row>
    <row r="64" spans="1:11" ht="15.75" hidden="1" thickBot="1" x14ac:dyDescent="0.3">
      <c r="A64" s="938"/>
      <c r="B64" s="939"/>
      <c r="C64" s="939"/>
      <c r="D64" s="939"/>
      <c r="E64" s="939"/>
      <c r="F64" s="940"/>
      <c r="G64" s="938"/>
      <c r="H64" s="939"/>
      <c r="I64" s="939"/>
      <c r="J64" s="939"/>
      <c r="K64" s="940"/>
    </row>
    <row r="65" spans="1:11" ht="15.75" hidden="1" thickBot="1" x14ac:dyDescent="0.3">
      <c r="A65" s="938"/>
      <c r="B65" s="939"/>
      <c r="C65" s="939"/>
      <c r="D65" s="939"/>
      <c r="E65" s="939"/>
      <c r="F65" s="940"/>
      <c r="G65" s="938"/>
      <c r="H65" s="939"/>
      <c r="I65" s="939"/>
      <c r="J65" s="939"/>
      <c r="K65" s="940"/>
    </row>
    <row r="66" spans="1:11" ht="15.75" hidden="1" thickBot="1" x14ac:dyDescent="0.3">
      <c r="A66" s="938"/>
      <c r="B66" s="939"/>
      <c r="C66" s="939"/>
      <c r="D66" s="939"/>
      <c r="E66" s="939"/>
      <c r="F66" s="940"/>
      <c r="G66" s="938"/>
      <c r="H66" s="939"/>
      <c r="I66" s="939"/>
      <c r="J66" s="939"/>
      <c r="K66" s="940"/>
    </row>
    <row r="67" spans="1:11" ht="15.75" hidden="1" thickBot="1" x14ac:dyDescent="0.3">
      <c r="A67" s="938"/>
      <c r="B67" s="939"/>
      <c r="C67" s="939"/>
      <c r="D67" s="939"/>
      <c r="E67" s="939"/>
      <c r="F67" s="940"/>
      <c r="G67" s="938"/>
      <c r="H67" s="939"/>
      <c r="I67" s="939"/>
      <c r="J67" s="939"/>
      <c r="K67" s="940"/>
    </row>
    <row r="68" spans="1:11" ht="15.75" hidden="1" thickBot="1" x14ac:dyDescent="0.3">
      <c r="A68" s="968" t="s">
        <v>796</v>
      </c>
      <c r="B68" s="969"/>
      <c r="C68" s="969"/>
      <c r="D68" s="969"/>
      <c r="E68" s="969"/>
      <c r="F68" s="970"/>
      <c r="G68" s="974" t="s">
        <v>818</v>
      </c>
      <c r="H68" s="975"/>
      <c r="I68" s="975"/>
      <c r="J68" s="975"/>
      <c r="K68" s="976"/>
    </row>
    <row r="69" spans="1:11" ht="15.75" hidden="1" thickBot="1" x14ac:dyDescent="0.3">
      <c r="A69" s="971"/>
      <c r="B69" s="972"/>
      <c r="C69" s="972"/>
      <c r="D69" s="972"/>
      <c r="E69" s="972"/>
      <c r="F69" s="973"/>
      <c r="G69" s="977"/>
      <c r="H69" s="978"/>
      <c r="I69" s="978"/>
      <c r="J69" s="978"/>
      <c r="K69" s="979"/>
    </row>
    <row r="70" spans="1:11" x14ac:dyDescent="0.25">
      <c r="A70" s="953" t="s">
        <v>621</v>
      </c>
      <c r="B70" s="954"/>
      <c r="C70" s="954"/>
      <c r="D70" s="954"/>
      <c r="E70" s="954"/>
      <c r="F70" s="955"/>
      <c r="G70" s="953" t="s">
        <v>622</v>
      </c>
      <c r="H70" s="954"/>
      <c r="I70" s="954"/>
      <c r="J70" s="954"/>
      <c r="K70" s="955"/>
    </row>
    <row r="71" spans="1:11" x14ac:dyDescent="0.25">
      <c r="A71" s="938"/>
      <c r="B71" s="939"/>
      <c r="C71" s="939"/>
      <c r="D71" s="939"/>
      <c r="E71" s="939"/>
      <c r="F71" s="940"/>
      <c r="G71" s="938"/>
      <c r="H71" s="939"/>
      <c r="I71" s="939"/>
      <c r="J71" s="939"/>
      <c r="K71" s="940"/>
    </row>
    <row r="72" spans="1:11" x14ac:dyDescent="0.25">
      <c r="A72" s="938"/>
      <c r="B72" s="939"/>
      <c r="C72" s="939"/>
      <c r="D72" s="939"/>
      <c r="E72" s="939"/>
      <c r="F72" s="940"/>
      <c r="G72" s="938"/>
      <c r="H72" s="939"/>
      <c r="I72" s="939"/>
      <c r="J72" s="939"/>
      <c r="K72" s="940"/>
    </row>
    <row r="73" spans="1:11" x14ac:dyDescent="0.25">
      <c r="A73" s="938"/>
      <c r="B73" s="939"/>
      <c r="C73" s="939"/>
      <c r="D73" s="939"/>
      <c r="E73" s="939"/>
      <c r="F73" s="940"/>
      <c r="G73" s="938"/>
      <c r="H73" s="939"/>
      <c r="I73" s="939"/>
      <c r="J73" s="939"/>
      <c r="K73" s="940"/>
    </row>
    <row r="74" spans="1:11" x14ac:dyDescent="0.25">
      <c r="A74" s="938"/>
      <c r="B74" s="939"/>
      <c r="C74" s="939"/>
      <c r="D74" s="939"/>
      <c r="E74" s="939"/>
      <c r="F74" s="940"/>
      <c r="G74" s="938"/>
      <c r="H74" s="939"/>
      <c r="I74" s="939"/>
      <c r="J74" s="939"/>
      <c r="K74" s="940"/>
    </row>
    <row r="75" spans="1:11" x14ac:dyDescent="0.25">
      <c r="A75" s="938"/>
      <c r="B75" s="939"/>
      <c r="C75" s="939"/>
      <c r="D75" s="939"/>
      <c r="E75" s="939"/>
      <c r="F75" s="940"/>
      <c r="G75" s="938"/>
      <c r="H75" s="939"/>
      <c r="I75" s="939"/>
      <c r="J75" s="939"/>
      <c r="K75" s="940"/>
    </row>
    <row r="76" spans="1:11" x14ac:dyDescent="0.25">
      <c r="A76" s="938"/>
      <c r="B76" s="939"/>
      <c r="C76" s="939"/>
      <c r="D76" s="939"/>
      <c r="E76" s="939"/>
      <c r="F76" s="940"/>
      <c r="G76" s="938"/>
      <c r="H76" s="939"/>
      <c r="I76" s="939"/>
      <c r="J76" s="939"/>
      <c r="K76" s="940"/>
    </row>
    <row r="77" spans="1:11" x14ac:dyDescent="0.25">
      <c r="A77" s="938"/>
      <c r="B77" s="939"/>
      <c r="C77" s="939"/>
      <c r="D77" s="939"/>
      <c r="E77" s="939"/>
      <c r="F77" s="940"/>
      <c r="G77" s="938"/>
      <c r="H77" s="939"/>
      <c r="I77" s="939"/>
      <c r="J77" s="939"/>
      <c r="K77" s="940"/>
    </row>
    <row r="78" spans="1:11" x14ac:dyDescent="0.25">
      <c r="A78" s="938"/>
      <c r="B78" s="939"/>
      <c r="C78" s="939"/>
      <c r="D78" s="939"/>
      <c r="E78" s="939"/>
      <c r="F78" s="940"/>
      <c r="G78" s="938"/>
      <c r="H78" s="939"/>
      <c r="I78" s="939"/>
      <c r="J78" s="939"/>
      <c r="K78" s="940"/>
    </row>
    <row r="79" spans="1:11" x14ac:dyDescent="0.25">
      <c r="A79" s="938"/>
      <c r="B79" s="939"/>
      <c r="C79" s="939"/>
      <c r="D79" s="939"/>
      <c r="E79" s="939"/>
      <c r="F79" s="940"/>
      <c r="G79" s="938"/>
      <c r="H79" s="939"/>
      <c r="I79" s="939"/>
      <c r="J79" s="939"/>
      <c r="K79" s="940"/>
    </row>
    <row r="80" spans="1:11" x14ac:dyDescent="0.25">
      <c r="A80" s="938"/>
      <c r="B80" s="939"/>
      <c r="C80" s="939"/>
      <c r="D80" s="939"/>
      <c r="E80" s="939"/>
      <c r="F80" s="940"/>
      <c r="G80" s="938"/>
      <c r="H80" s="939"/>
      <c r="I80" s="939"/>
      <c r="J80" s="939"/>
      <c r="K80" s="940"/>
    </row>
    <row r="81" spans="1:11" x14ac:dyDescent="0.25">
      <c r="A81" s="938"/>
      <c r="B81" s="939"/>
      <c r="C81" s="939"/>
      <c r="D81" s="939"/>
      <c r="E81" s="939"/>
      <c r="F81" s="940"/>
      <c r="G81" s="938"/>
      <c r="H81" s="939"/>
      <c r="I81" s="939"/>
      <c r="J81" s="939"/>
      <c r="K81" s="940"/>
    </row>
    <row r="82" spans="1:11" x14ac:dyDescent="0.25">
      <c r="A82" s="938"/>
      <c r="B82" s="939"/>
      <c r="C82" s="939"/>
      <c r="D82" s="939"/>
      <c r="E82" s="939"/>
      <c r="F82" s="940"/>
      <c r="G82" s="938"/>
      <c r="H82" s="939"/>
      <c r="I82" s="939"/>
      <c r="J82" s="939"/>
      <c r="K82" s="940"/>
    </row>
    <row r="83" spans="1:11" ht="15.75" thickBot="1" x14ac:dyDescent="0.3">
      <c r="A83" s="938"/>
      <c r="B83" s="939"/>
      <c r="C83" s="939"/>
      <c r="D83" s="939"/>
      <c r="E83" s="939"/>
      <c r="F83" s="940"/>
      <c r="G83" s="938"/>
      <c r="H83" s="939"/>
      <c r="I83" s="939"/>
      <c r="J83" s="939"/>
      <c r="K83" s="940"/>
    </row>
    <row r="84" spans="1:11" x14ac:dyDescent="0.25">
      <c r="A84" s="968" t="s">
        <v>921</v>
      </c>
      <c r="B84" s="969"/>
      <c r="C84" s="969"/>
      <c r="D84" s="969"/>
      <c r="E84" s="969"/>
      <c r="F84" s="970"/>
      <c r="G84" s="974" t="s">
        <v>922</v>
      </c>
      <c r="H84" s="975"/>
      <c r="I84" s="975"/>
      <c r="J84" s="975"/>
      <c r="K84" s="976"/>
    </row>
    <row r="85" spans="1:11" ht="15.75" thickBot="1" x14ac:dyDescent="0.3">
      <c r="A85" s="971"/>
      <c r="B85" s="972"/>
      <c r="C85" s="972"/>
      <c r="D85" s="972"/>
      <c r="E85" s="972"/>
      <c r="F85" s="973"/>
      <c r="G85" s="977"/>
      <c r="H85" s="978"/>
      <c r="I85" s="978"/>
      <c r="J85" s="978"/>
      <c r="K85" s="979"/>
    </row>
    <row r="86" spans="1:11" x14ac:dyDescent="0.25">
      <c r="A86" s="953" t="s">
        <v>623</v>
      </c>
      <c r="B86" s="954"/>
      <c r="C86" s="954"/>
      <c r="D86" s="954"/>
      <c r="E86" s="954"/>
      <c r="F86" s="955"/>
      <c r="G86" s="953" t="s">
        <v>624</v>
      </c>
      <c r="H86" s="954"/>
      <c r="I86" s="954"/>
      <c r="J86" s="954"/>
      <c r="K86" s="955"/>
    </row>
    <row r="87" spans="1:11" x14ac:dyDescent="0.25">
      <c r="A87" s="938"/>
      <c r="B87" s="939"/>
      <c r="C87" s="939"/>
      <c r="D87" s="939"/>
      <c r="E87" s="939"/>
      <c r="F87" s="940"/>
      <c r="G87" s="938"/>
      <c r="H87" s="939"/>
      <c r="I87" s="939"/>
      <c r="J87" s="939"/>
      <c r="K87" s="940"/>
    </row>
    <row r="88" spans="1:11" x14ac:dyDescent="0.25">
      <c r="A88" s="938"/>
      <c r="B88" s="939"/>
      <c r="C88" s="939"/>
      <c r="D88" s="939"/>
      <c r="E88" s="939"/>
      <c r="F88" s="940"/>
      <c r="G88" s="938"/>
      <c r="H88" s="939"/>
      <c r="I88" s="939"/>
      <c r="J88" s="939"/>
      <c r="K88" s="940"/>
    </row>
    <row r="89" spans="1:11" x14ac:dyDescent="0.25">
      <c r="A89" s="938"/>
      <c r="B89" s="939"/>
      <c r="C89" s="939"/>
      <c r="D89" s="939"/>
      <c r="E89" s="939"/>
      <c r="F89" s="940"/>
      <c r="G89" s="938"/>
      <c r="H89" s="939"/>
      <c r="I89" s="939"/>
      <c r="J89" s="939"/>
      <c r="K89" s="940"/>
    </row>
    <row r="90" spans="1:11" x14ac:dyDescent="0.25">
      <c r="A90" s="938"/>
      <c r="B90" s="939"/>
      <c r="C90" s="939"/>
      <c r="D90" s="939"/>
      <c r="E90" s="939"/>
      <c r="F90" s="940"/>
      <c r="G90" s="938"/>
      <c r="H90" s="939"/>
      <c r="I90" s="939"/>
      <c r="J90" s="939"/>
      <c r="K90" s="940"/>
    </row>
    <row r="91" spans="1:11" x14ac:dyDescent="0.25">
      <c r="A91" s="938"/>
      <c r="B91" s="939"/>
      <c r="C91" s="939"/>
      <c r="D91" s="939"/>
      <c r="E91" s="939"/>
      <c r="F91" s="940"/>
      <c r="G91" s="938"/>
      <c r="H91" s="939"/>
      <c r="I91" s="939"/>
      <c r="J91" s="939"/>
      <c r="K91" s="940"/>
    </row>
    <row r="92" spans="1:11" x14ac:dyDescent="0.25">
      <c r="A92" s="938"/>
      <c r="B92" s="939"/>
      <c r="C92" s="939"/>
      <c r="D92" s="939"/>
      <c r="E92" s="939"/>
      <c r="F92" s="940"/>
      <c r="G92" s="938"/>
      <c r="H92" s="939"/>
      <c r="I92" s="939"/>
      <c r="J92" s="939"/>
      <c r="K92" s="940"/>
    </row>
    <row r="93" spans="1:11" x14ac:dyDescent="0.25">
      <c r="A93" s="938"/>
      <c r="B93" s="939"/>
      <c r="C93" s="939"/>
      <c r="D93" s="939"/>
      <c r="E93" s="939"/>
      <c r="F93" s="940"/>
      <c r="G93" s="938"/>
      <c r="H93" s="939"/>
      <c r="I93" s="939"/>
      <c r="J93" s="939"/>
      <c r="K93" s="940"/>
    </row>
    <row r="94" spans="1:11" x14ac:dyDescent="0.25">
      <c r="A94" s="938"/>
      <c r="B94" s="939"/>
      <c r="C94" s="939"/>
      <c r="D94" s="939"/>
      <c r="E94" s="939"/>
      <c r="F94" s="940"/>
      <c r="G94" s="938"/>
      <c r="H94" s="939"/>
      <c r="I94" s="939"/>
      <c r="J94" s="939"/>
      <c r="K94" s="940"/>
    </row>
    <row r="95" spans="1:11" x14ac:dyDescent="0.25">
      <c r="A95" s="938"/>
      <c r="B95" s="939"/>
      <c r="C95" s="939"/>
      <c r="D95" s="939"/>
      <c r="E95" s="939"/>
      <c r="F95" s="940"/>
      <c r="G95" s="938"/>
      <c r="H95" s="939"/>
      <c r="I95" s="939"/>
      <c r="J95" s="939"/>
      <c r="K95" s="940"/>
    </row>
    <row r="96" spans="1:11" x14ac:dyDescent="0.25">
      <c r="A96" s="938"/>
      <c r="B96" s="939"/>
      <c r="C96" s="939"/>
      <c r="D96" s="939"/>
      <c r="E96" s="939"/>
      <c r="F96" s="940"/>
      <c r="G96" s="938"/>
      <c r="H96" s="939"/>
      <c r="I96" s="939"/>
      <c r="J96" s="939"/>
      <c r="K96" s="940"/>
    </row>
    <row r="97" spans="1:11" x14ac:dyDescent="0.25">
      <c r="A97" s="938"/>
      <c r="B97" s="939"/>
      <c r="C97" s="939"/>
      <c r="D97" s="939"/>
      <c r="E97" s="939"/>
      <c r="F97" s="940"/>
      <c r="G97" s="938"/>
      <c r="H97" s="939"/>
      <c r="I97" s="939"/>
      <c r="J97" s="939"/>
      <c r="K97" s="940"/>
    </row>
    <row r="98" spans="1:11" x14ac:dyDescent="0.25">
      <c r="A98" s="938"/>
      <c r="B98" s="939"/>
      <c r="C98" s="939"/>
      <c r="D98" s="939"/>
      <c r="E98" s="939"/>
      <c r="F98" s="940"/>
      <c r="G98" s="938"/>
      <c r="H98" s="939"/>
      <c r="I98" s="939"/>
      <c r="J98" s="939"/>
      <c r="K98" s="940"/>
    </row>
    <row r="99" spans="1:11" ht="15.75" thickBot="1" x14ac:dyDescent="0.3">
      <c r="A99" s="938"/>
      <c r="B99" s="939"/>
      <c r="C99" s="939"/>
      <c r="D99" s="939"/>
      <c r="E99" s="939"/>
      <c r="F99" s="940"/>
      <c r="G99" s="938"/>
      <c r="H99" s="939"/>
      <c r="I99" s="939"/>
      <c r="J99" s="939"/>
      <c r="K99" s="940"/>
    </row>
    <row r="100" spans="1:11" x14ac:dyDescent="0.25">
      <c r="A100" s="974" t="s">
        <v>923</v>
      </c>
      <c r="B100" s="975"/>
      <c r="C100" s="975"/>
      <c r="D100" s="975"/>
      <c r="E100" s="975"/>
      <c r="F100" s="976"/>
      <c r="G100" s="974" t="s">
        <v>924</v>
      </c>
      <c r="H100" s="975"/>
      <c r="I100" s="975"/>
      <c r="J100" s="975"/>
      <c r="K100" s="976"/>
    </row>
    <row r="101" spans="1:11" ht="15.75" thickBot="1" x14ac:dyDescent="0.3">
      <c r="A101" s="977"/>
      <c r="B101" s="978"/>
      <c r="C101" s="978"/>
      <c r="D101" s="978"/>
      <c r="E101" s="978"/>
      <c r="F101" s="979"/>
      <c r="G101" s="977"/>
      <c r="H101" s="978"/>
      <c r="I101" s="978"/>
      <c r="J101" s="978"/>
      <c r="K101" s="979"/>
    </row>
    <row r="102" spans="1:11" x14ac:dyDescent="0.25">
      <c r="A102" s="938" t="s">
        <v>553</v>
      </c>
      <c r="B102" s="939"/>
      <c r="C102" s="939"/>
      <c r="D102" s="939"/>
      <c r="E102" s="939"/>
      <c r="F102" s="940"/>
      <c r="G102" s="938" t="s">
        <v>554</v>
      </c>
      <c r="H102" s="939"/>
      <c r="I102" s="939"/>
      <c r="J102" s="939"/>
      <c r="K102" s="940"/>
    </row>
    <row r="103" spans="1:11" x14ac:dyDescent="0.25">
      <c r="A103" s="938"/>
      <c r="B103" s="939"/>
      <c r="C103" s="939"/>
      <c r="D103" s="939"/>
      <c r="E103" s="939"/>
      <c r="F103" s="940"/>
      <c r="G103" s="938"/>
      <c r="H103" s="939"/>
      <c r="I103" s="939"/>
      <c r="J103" s="939"/>
      <c r="K103" s="940"/>
    </row>
    <row r="104" spans="1:11" x14ac:dyDescent="0.25">
      <c r="A104" s="938"/>
      <c r="B104" s="939"/>
      <c r="C104" s="939"/>
      <c r="D104" s="939"/>
      <c r="E104" s="939"/>
      <c r="F104" s="940"/>
      <c r="G104" s="938"/>
      <c r="H104" s="939"/>
      <c r="I104" s="939"/>
      <c r="J104" s="939"/>
      <c r="K104" s="940"/>
    </row>
    <row r="105" spans="1:11" x14ac:dyDescent="0.25">
      <c r="A105" s="938"/>
      <c r="B105" s="939"/>
      <c r="C105" s="939"/>
      <c r="D105" s="939"/>
      <c r="E105" s="939"/>
      <c r="F105" s="940"/>
      <c r="G105" s="938"/>
      <c r="H105" s="939"/>
      <c r="I105" s="939"/>
      <c r="J105" s="939"/>
      <c r="K105" s="940"/>
    </row>
    <row r="106" spans="1:11" x14ac:dyDescent="0.25">
      <c r="A106" s="938"/>
      <c r="B106" s="939"/>
      <c r="C106" s="939"/>
      <c r="D106" s="939"/>
      <c r="E106" s="939"/>
      <c r="F106" s="940"/>
      <c r="G106" s="938"/>
      <c r="H106" s="939"/>
      <c r="I106" s="939"/>
      <c r="J106" s="939"/>
      <c r="K106" s="940"/>
    </row>
    <row r="107" spans="1:11" x14ac:dyDescent="0.25">
      <c r="A107" s="938"/>
      <c r="B107" s="939"/>
      <c r="C107" s="939"/>
      <c r="D107" s="939"/>
      <c r="E107" s="939"/>
      <c r="F107" s="940"/>
      <c r="G107" s="938"/>
      <c r="H107" s="939"/>
      <c r="I107" s="939"/>
      <c r="J107" s="939"/>
      <c r="K107" s="940"/>
    </row>
    <row r="108" spans="1:11" x14ac:dyDescent="0.25">
      <c r="A108" s="938"/>
      <c r="B108" s="939"/>
      <c r="C108" s="939"/>
      <c r="D108" s="939"/>
      <c r="E108" s="939"/>
      <c r="F108" s="940"/>
      <c r="G108" s="938"/>
      <c r="H108" s="939"/>
      <c r="I108" s="939"/>
      <c r="J108" s="939"/>
      <c r="K108" s="940"/>
    </row>
    <row r="109" spans="1:11" x14ac:dyDescent="0.25">
      <c r="A109" s="938"/>
      <c r="B109" s="939"/>
      <c r="C109" s="939"/>
      <c r="D109" s="939"/>
      <c r="E109" s="939"/>
      <c r="F109" s="940"/>
      <c r="G109" s="938"/>
      <c r="H109" s="939"/>
      <c r="I109" s="939"/>
      <c r="J109" s="939"/>
      <c r="K109" s="940"/>
    </row>
    <row r="110" spans="1:11" x14ac:dyDescent="0.25">
      <c r="A110" s="938"/>
      <c r="B110" s="939"/>
      <c r="C110" s="939"/>
      <c r="D110" s="939"/>
      <c r="E110" s="939"/>
      <c r="F110" s="940"/>
      <c r="G110" s="938"/>
      <c r="H110" s="939"/>
      <c r="I110" s="939"/>
      <c r="J110" s="939"/>
      <c r="K110" s="940"/>
    </row>
    <row r="111" spans="1:11" x14ac:dyDescent="0.25">
      <c r="A111" s="938"/>
      <c r="B111" s="939"/>
      <c r="C111" s="939"/>
      <c r="D111" s="939"/>
      <c r="E111" s="939"/>
      <c r="F111" s="940"/>
      <c r="G111" s="938"/>
      <c r="H111" s="939"/>
      <c r="I111" s="939"/>
      <c r="J111" s="939"/>
      <c r="K111" s="940"/>
    </row>
    <row r="112" spans="1:11" x14ac:dyDescent="0.25">
      <c r="A112" s="938"/>
      <c r="B112" s="939"/>
      <c r="C112" s="939"/>
      <c r="D112" s="939"/>
      <c r="E112" s="939"/>
      <c r="F112" s="940"/>
      <c r="G112" s="938"/>
      <c r="H112" s="939"/>
      <c r="I112" s="939"/>
      <c r="J112" s="939"/>
      <c r="K112" s="940"/>
    </row>
    <row r="113" spans="1:11" x14ac:dyDescent="0.25">
      <c r="A113" s="938"/>
      <c r="B113" s="939"/>
      <c r="C113" s="939"/>
      <c r="D113" s="939"/>
      <c r="E113" s="939"/>
      <c r="F113" s="940"/>
      <c r="G113" s="938"/>
      <c r="H113" s="939"/>
      <c r="I113" s="939"/>
      <c r="J113" s="939"/>
      <c r="K113" s="940"/>
    </row>
    <row r="114" spans="1:11" x14ac:dyDescent="0.25">
      <c r="A114" s="938"/>
      <c r="B114" s="939"/>
      <c r="C114" s="939"/>
      <c r="D114" s="939"/>
      <c r="E114" s="939"/>
      <c r="F114" s="940"/>
      <c r="G114" s="938"/>
      <c r="H114" s="939"/>
      <c r="I114" s="939"/>
      <c r="J114" s="939"/>
      <c r="K114" s="940"/>
    </row>
    <row r="115" spans="1:11" ht="15.75" thickBot="1" x14ac:dyDescent="0.3">
      <c r="A115" s="938"/>
      <c r="B115" s="939"/>
      <c r="C115" s="939"/>
      <c r="D115" s="939"/>
      <c r="E115" s="939"/>
      <c r="F115" s="940"/>
      <c r="G115" s="938"/>
      <c r="H115" s="939"/>
      <c r="I115" s="939"/>
      <c r="J115" s="939"/>
      <c r="K115" s="940"/>
    </row>
    <row r="116" spans="1:11" x14ac:dyDescent="0.25">
      <c r="A116" s="968" t="s">
        <v>925</v>
      </c>
      <c r="B116" s="969"/>
      <c r="C116" s="969"/>
      <c r="D116" s="969"/>
      <c r="E116" s="969"/>
      <c r="F116" s="970"/>
      <c r="G116" s="974" t="s">
        <v>926</v>
      </c>
      <c r="H116" s="975"/>
      <c r="I116" s="975"/>
      <c r="J116" s="975"/>
      <c r="K116" s="976"/>
    </row>
    <row r="117" spans="1:11" ht="15.75" thickBot="1" x14ac:dyDescent="0.3">
      <c r="A117" s="971"/>
      <c r="B117" s="972"/>
      <c r="C117" s="972"/>
      <c r="D117" s="972"/>
      <c r="E117" s="972"/>
      <c r="F117" s="973"/>
      <c r="G117" s="977"/>
      <c r="H117" s="978"/>
      <c r="I117" s="978"/>
      <c r="J117" s="978"/>
      <c r="K117" s="979"/>
    </row>
    <row r="118" spans="1:11" x14ac:dyDescent="0.25">
      <c r="A118" s="938" t="s">
        <v>553</v>
      </c>
      <c r="B118" s="939"/>
      <c r="C118" s="939"/>
      <c r="D118" s="939"/>
      <c r="E118" s="939"/>
      <c r="F118" s="940"/>
      <c r="G118" s="938" t="s">
        <v>554</v>
      </c>
      <c r="H118" s="939"/>
      <c r="I118" s="939"/>
      <c r="J118" s="939"/>
      <c r="K118" s="940"/>
    </row>
    <row r="119" spans="1:11" x14ac:dyDescent="0.25">
      <c r="A119" s="938"/>
      <c r="B119" s="939"/>
      <c r="C119" s="939"/>
      <c r="D119" s="939"/>
      <c r="E119" s="939"/>
      <c r="F119" s="940"/>
      <c r="G119" s="938"/>
      <c r="H119" s="939"/>
      <c r="I119" s="939"/>
      <c r="J119" s="939"/>
      <c r="K119" s="940"/>
    </row>
    <row r="120" spans="1:11" x14ac:dyDescent="0.25">
      <c r="A120" s="938"/>
      <c r="B120" s="939"/>
      <c r="C120" s="939"/>
      <c r="D120" s="939"/>
      <c r="E120" s="939"/>
      <c r="F120" s="940"/>
      <c r="G120" s="938"/>
      <c r="H120" s="939"/>
      <c r="I120" s="939"/>
      <c r="J120" s="939"/>
      <c r="K120" s="940"/>
    </row>
    <row r="121" spans="1:11" x14ac:dyDescent="0.25">
      <c r="A121" s="938"/>
      <c r="B121" s="939"/>
      <c r="C121" s="939"/>
      <c r="D121" s="939"/>
      <c r="E121" s="939"/>
      <c r="F121" s="940"/>
      <c r="G121" s="938"/>
      <c r="H121" s="939"/>
      <c r="I121" s="939"/>
      <c r="J121" s="939"/>
      <c r="K121" s="940"/>
    </row>
    <row r="122" spans="1:11" x14ac:dyDescent="0.25">
      <c r="A122" s="938"/>
      <c r="B122" s="939"/>
      <c r="C122" s="939"/>
      <c r="D122" s="939"/>
      <c r="E122" s="939"/>
      <c r="F122" s="940"/>
      <c r="G122" s="938"/>
      <c r="H122" s="939"/>
      <c r="I122" s="939"/>
      <c r="J122" s="939"/>
      <c r="K122" s="940"/>
    </row>
    <row r="123" spans="1:11" x14ac:dyDescent="0.25">
      <c r="A123" s="938"/>
      <c r="B123" s="939"/>
      <c r="C123" s="939"/>
      <c r="D123" s="939"/>
      <c r="E123" s="939"/>
      <c r="F123" s="940"/>
      <c r="G123" s="938"/>
      <c r="H123" s="939"/>
      <c r="I123" s="939"/>
      <c r="J123" s="939"/>
      <c r="K123" s="940"/>
    </row>
    <row r="124" spans="1:11" x14ac:dyDescent="0.25">
      <c r="A124" s="938"/>
      <c r="B124" s="939"/>
      <c r="C124" s="939"/>
      <c r="D124" s="939"/>
      <c r="E124" s="939"/>
      <c r="F124" s="940"/>
      <c r="G124" s="938"/>
      <c r="H124" s="939"/>
      <c r="I124" s="939"/>
      <c r="J124" s="939"/>
      <c r="K124" s="940"/>
    </row>
    <row r="125" spans="1:11" x14ac:dyDescent="0.25">
      <c r="A125" s="938"/>
      <c r="B125" s="939"/>
      <c r="C125" s="939"/>
      <c r="D125" s="939"/>
      <c r="E125" s="939"/>
      <c r="F125" s="940"/>
      <c r="G125" s="938"/>
      <c r="H125" s="939"/>
      <c r="I125" s="939"/>
      <c r="J125" s="939"/>
      <c r="K125" s="940"/>
    </row>
    <row r="126" spans="1:11" x14ac:dyDescent="0.25">
      <c r="A126" s="938"/>
      <c r="B126" s="939"/>
      <c r="C126" s="939"/>
      <c r="D126" s="939"/>
      <c r="E126" s="939"/>
      <c r="F126" s="940"/>
      <c r="G126" s="938"/>
      <c r="H126" s="939"/>
      <c r="I126" s="939"/>
      <c r="J126" s="939"/>
      <c r="K126" s="940"/>
    </row>
    <row r="127" spans="1:11" x14ac:dyDescent="0.25">
      <c r="A127" s="938"/>
      <c r="B127" s="939"/>
      <c r="C127" s="939"/>
      <c r="D127" s="939"/>
      <c r="E127" s="939"/>
      <c r="F127" s="940"/>
      <c r="G127" s="938"/>
      <c r="H127" s="939"/>
      <c r="I127" s="939"/>
      <c r="J127" s="939"/>
      <c r="K127" s="940"/>
    </row>
    <row r="128" spans="1:11" x14ac:dyDescent="0.25">
      <c r="A128" s="938"/>
      <c r="B128" s="939"/>
      <c r="C128" s="939"/>
      <c r="D128" s="939"/>
      <c r="E128" s="939"/>
      <c r="F128" s="940"/>
      <c r="G128" s="938"/>
      <c r="H128" s="939"/>
      <c r="I128" s="939"/>
      <c r="J128" s="939"/>
      <c r="K128" s="940"/>
    </row>
    <row r="129" spans="1:11" x14ac:dyDescent="0.25">
      <c r="A129" s="938"/>
      <c r="B129" s="939"/>
      <c r="C129" s="939"/>
      <c r="D129" s="939"/>
      <c r="E129" s="939"/>
      <c r="F129" s="940"/>
      <c r="G129" s="938"/>
      <c r="H129" s="939"/>
      <c r="I129" s="939"/>
      <c r="J129" s="939"/>
      <c r="K129" s="940"/>
    </row>
    <row r="130" spans="1:11" x14ac:dyDescent="0.25">
      <c r="A130" s="938"/>
      <c r="B130" s="939"/>
      <c r="C130" s="939"/>
      <c r="D130" s="939"/>
      <c r="E130" s="939"/>
      <c r="F130" s="940"/>
      <c r="G130" s="938"/>
      <c r="H130" s="939"/>
      <c r="I130" s="939"/>
      <c r="J130" s="939"/>
      <c r="K130" s="940"/>
    </row>
    <row r="131" spans="1:11" ht="15.75" thickBot="1" x14ac:dyDescent="0.3">
      <c r="A131" s="938"/>
      <c r="B131" s="939"/>
      <c r="C131" s="939"/>
      <c r="D131" s="939"/>
      <c r="E131" s="939"/>
      <c r="F131" s="940"/>
      <c r="G131" s="938"/>
      <c r="H131" s="939"/>
      <c r="I131" s="939"/>
      <c r="J131" s="939"/>
      <c r="K131" s="940"/>
    </row>
    <row r="132" spans="1:11" x14ac:dyDescent="0.25">
      <c r="A132" s="968" t="s">
        <v>927</v>
      </c>
      <c r="B132" s="969"/>
      <c r="C132" s="969"/>
      <c r="D132" s="969"/>
      <c r="E132" s="969"/>
      <c r="F132" s="970"/>
      <c r="G132" s="974" t="s">
        <v>928</v>
      </c>
      <c r="H132" s="975"/>
      <c r="I132" s="975"/>
      <c r="J132" s="975"/>
      <c r="K132" s="976"/>
    </row>
    <row r="133" spans="1:11" ht="15.75" thickBot="1" x14ac:dyDescent="0.3">
      <c r="A133" s="971"/>
      <c r="B133" s="972"/>
      <c r="C133" s="972"/>
      <c r="D133" s="972"/>
      <c r="E133" s="972"/>
      <c r="F133" s="973"/>
      <c r="G133" s="977"/>
      <c r="H133" s="978"/>
      <c r="I133" s="978"/>
      <c r="J133" s="978"/>
      <c r="K133" s="979"/>
    </row>
    <row r="134" spans="1:11" x14ac:dyDescent="0.25">
      <c r="A134" s="953" t="s">
        <v>621</v>
      </c>
      <c r="B134" s="954"/>
      <c r="C134" s="954"/>
      <c r="D134" s="954"/>
      <c r="E134" s="954"/>
      <c r="F134" s="955"/>
      <c r="G134" s="953" t="s">
        <v>622</v>
      </c>
      <c r="H134" s="954"/>
      <c r="I134" s="954"/>
      <c r="J134" s="954"/>
      <c r="K134" s="955"/>
    </row>
    <row r="135" spans="1:11" x14ac:dyDescent="0.25">
      <c r="A135" s="938"/>
      <c r="B135" s="939"/>
      <c r="C135" s="939"/>
      <c r="D135" s="939"/>
      <c r="E135" s="939"/>
      <c r="F135" s="940"/>
      <c r="G135" s="938"/>
      <c r="H135" s="939"/>
      <c r="I135" s="939"/>
      <c r="J135" s="939"/>
      <c r="K135" s="940"/>
    </row>
    <row r="136" spans="1:11" x14ac:dyDescent="0.25">
      <c r="A136" s="938"/>
      <c r="B136" s="939"/>
      <c r="C136" s="939"/>
      <c r="D136" s="939"/>
      <c r="E136" s="939"/>
      <c r="F136" s="940"/>
      <c r="G136" s="938"/>
      <c r="H136" s="939"/>
      <c r="I136" s="939"/>
      <c r="J136" s="939"/>
      <c r="K136" s="940"/>
    </row>
    <row r="137" spans="1:11" x14ac:dyDescent="0.25">
      <c r="A137" s="938"/>
      <c r="B137" s="939"/>
      <c r="C137" s="939"/>
      <c r="D137" s="939"/>
      <c r="E137" s="939"/>
      <c r="F137" s="940"/>
      <c r="G137" s="938"/>
      <c r="H137" s="939"/>
      <c r="I137" s="939"/>
      <c r="J137" s="939"/>
      <c r="K137" s="940"/>
    </row>
    <row r="138" spans="1:11" x14ac:dyDescent="0.25">
      <c r="A138" s="938"/>
      <c r="B138" s="939"/>
      <c r="C138" s="939"/>
      <c r="D138" s="939"/>
      <c r="E138" s="939"/>
      <c r="F138" s="940"/>
      <c r="G138" s="938"/>
      <c r="H138" s="939"/>
      <c r="I138" s="939"/>
      <c r="J138" s="939"/>
      <c r="K138" s="940"/>
    </row>
    <row r="139" spans="1:11" x14ac:dyDescent="0.25">
      <c r="A139" s="938"/>
      <c r="B139" s="939"/>
      <c r="C139" s="939"/>
      <c r="D139" s="939"/>
      <c r="E139" s="939"/>
      <c r="F139" s="940"/>
      <c r="G139" s="938"/>
      <c r="H139" s="939"/>
      <c r="I139" s="939"/>
      <c r="J139" s="939"/>
      <c r="K139" s="940"/>
    </row>
    <row r="140" spans="1:11" x14ac:dyDescent="0.25">
      <c r="A140" s="938"/>
      <c r="B140" s="939"/>
      <c r="C140" s="939"/>
      <c r="D140" s="939"/>
      <c r="E140" s="939"/>
      <c r="F140" s="940"/>
      <c r="G140" s="938"/>
      <c r="H140" s="939"/>
      <c r="I140" s="939"/>
      <c r="J140" s="939"/>
      <c r="K140" s="940"/>
    </row>
    <row r="141" spans="1:11" x14ac:dyDescent="0.25">
      <c r="A141" s="938"/>
      <c r="B141" s="939"/>
      <c r="C141" s="939"/>
      <c r="D141" s="939"/>
      <c r="E141" s="939"/>
      <c r="F141" s="940"/>
      <c r="G141" s="938"/>
      <c r="H141" s="939"/>
      <c r="I141" s="939"/>
      <c r="J141" s="939"/>
      <c r="K141" s="940"/>
    </row>
    <row r="142" spans="1:11" x14ac:dyDescent="0.25">
      <c r="A142" s="938"/>
      <c r="B142" s="939"/>
      <c r="C142" s="939"/>
      <c r="D142" s="939"/>
      <c r="E142" s="939"/>
      <c r="F142" s="940"/>
      <c r="G142" s="938"/>
      <c r="H142" s="939"/>
      <c r="I142" s="939"/>
      <c r="J142" s="939"/>
      <c r="K142" s="940"/>
    </row>
    <row r="143" spans="1:11" x14ac:dyDescent="0.25">
      <c r="A143" s="938"/>
      <c r="B143" s="939"/>
      <c r="C143" s="939"/>
      <c r="D143" s="939"/>
      <c r="E143" s="939"/>
      <c r="F143" s="940"/>
      <c r="G143" s="938"/>
      <c r="H143" s="939"/>
      <c r="I143" s="939"/>
      <c r="J143" s="939"/>
      <c r="K143" s="940"/>
    </row>
    <row r="144" spans="1:11" x14ac:dyDescent="0.25">
      <c r="A144" s="938"/>
      <c r="B144" s="939"/>
      <c r="C144" s="939"/>
      <c r="D144" s="939"/>
      <c r="E144" s="939"/>
      <c r="F144" s="940"/>
      <c r="G144" s="938"/>
      <c r="H144" s="939"/>
      <c r="I144" s="939"/>
      <c r="J144" s="939"/>
      <c r="K144" s="940"/>
    </row>
    <row r="145" spans="1:11" x14ac:dyDescent="0.25">
      <c r="A145" s="938"/>
      <c r="B145" s="939"/>
      <c r="C145" s="939"/>
      <c r="D145" s="939"/>
      <c r="E145" s="939"/>
      <c r="F145" s="940"/>
      <c r="G145" s="938"/>
      <c r="H145" s="939"/>
      <c r="I145" s="939"/>
      <c r="J145" s="939"/>
      <c r="K145" s="940"/>
    </row>
    <row r="146" spans="1:11" x14ac:dyDescent="0.25">
      <c r="A146" s="938"/>
      <c r="B146" s="939"/>
      <c r="C146" s="939"/>
      <c r="D146" s="939"/>
      <c r="E146" s="939"/>
      <c r="F146" s="940"/>
      <c r="G146" s="938"/>
      <c r="H146" s="939"/>
      <c r="I146" s="939"/>
      <c r="J146" s="939"/>
      <c r="K146" s="940"/>
    </row>
    <row r="147" spans="1:11" ht="15.75" thickBot="1" x14ac:dyDescent="0.3">
      <c r="A147" s="938"/>
      <c r="B147" s="939"/>
      <c r="C147" s="939"/>
      <c r="D147" s="939"/>
      <c r="E147" s="939"/>
      <c r="F147" s="940"/>
      <c r="G147" s="938"/>
      <c r="H147" s="939"/>
      <c r="I147" s="939"/>
      <c r="J147" s="939"/>
      <c r="K147" s="940"/>
    </row>
    <row r="148" spans="1:11" x14ac:dyDescent="0.25">
      <c r="A148" s="968" t="s">
        <v>797</v>
      </c>
      <c r="B148" s="969"/>
      <c r="C148" s="969"/>
      <c r="D148" s="969"/>
      <c r="E148" s="969"/>
      <c r="F148" s="970"/>
      <c r="G148" s="974" t="s">
        <v>819</v>
      </c>
      <c r="H148" s="975"/>
      <c r="I148" s="975"/>
      <c r="J148" s="975"/>
      <c r="K148" s="976"/>
    </row>
    <row r="149" spans="1:11" ht="15.75" thickBot="1" x14ac:dyDescent="0.3">
      <c r="A149" s="971"/>
      <c r="B149" s="972"/>
      <c r="C149" s="972"/>
      <c r="D149" s="972"/>
      <c r="E149" s="972"/>
      <c r="F149" s="973"/>
      <c r="G149" s="977"/>
      <c r="H149" s="978"/>
      <c r="I149" s="978"/>
      <c r="J149" s="978"/>
      <c r="K149" s="979"/>
    </row>
    <row r="150" spans="1:11" x14ac:dyDescent="0.25">
      <c r="A150" s="953" t="s">
        <v>623</v>
      </c>
      <c r="B150" s="954"/>
      <c r="C150" s="954"/>
      <c r="D150" s="954"/>
      <c r="E150" s="954"/>
      <c r="F150" s="955"/>
      <c r="G150" s="953"/>
      <c r="H150" s="954"/>
      <c r="I150" s="954"/>
      <c r="J150" s="954"/>
      <c r="K150" s="955"/>
    </row>
    <row r="151" spans="1:11" x14ac:dyDescent="0.25">
      <c r="A151" s="938"/>
      <c r="B151" s="939"/>
      <c r="C151" s="939"/>
      <c r="D151" s="939"/>
      <c r="E151" s="939"/>
      <c r="F151" s="940"/>
      <c r="G151" s="938"/>
      <c r="H151" s="939"/>
      <c r="I151" s="939"/>
      <c r="J151" s="939"/>
      <c r="K151" s="940"/>
    </row>
    <row r="152" spans="1:11" x14ac:dyDescent="0.25">
      <c r="A152" s="938"/>
      <c r="B152" s="939"/>
      <c r="C152" s="939"/>
      <c r="D152" s="939"/>
      <c r="E152" s="939"/>
      <c r="F152" s="940"/>
      <c r="G152" s="938"/>
      <c r="H152" s="939"/>
      <c r="I152" s="939"/>
      <c r="J152" s="939"/>
      <c r="K152" s="940"/>
    </row>
    <row r="153" spans="1:11" x14ac:dyDescent="0.25">
      <c r="A153" s="938"/>
      <c r="B153" s="939"/>
      <c r="C153" s="939"/>
      <c r="D153" s="939"/>
      <c r="E153" s="939"/>
      <c r="F153" s="940"/>
      <c r="G153" s="938"/>
      <c r="H153" s="939"/>
      <c r="I153" s="939"/>
      <c r="J153" s="939"/>
      <c r="K153" s="940"/>
    </row>
    <row r="154" spans="1:11" x14ac:dyDescent="0.25">
      <c r="A154" s="938"/>
      <c r="B154" s="939"/>
      <c r="C154" s="939"/>
      <c r="D154" s="939"/>
      <c r="E154" s="939"/>
      <c r="F154" s="940"/>
      <c r="G154" s="938"/>
      <c r="H154" s="939"/>
      <c r="I154" s="939"/>
      <c r="J154" s="939"/>
      <c r="K154" s="940"/>
    </row>
    <row r="155" spans="1:11" x14ac:dyDescent="0.25">
      <c r="A155" s="938"/>
      <c r="B155" s="939"/>
      <c r="C155" s="939"/>
      <c r="D155" s="939"/>
      <c r="E155" s="939"/>
      <c r="F155" s="940"/>
      <c r="G155" s="938"/>
      <c r="H155" s="939"/>
      <c r="I155" s="939"/>
      <c r="J155" s="939"/>
      <c r="K155" s="940"/>
    </row>
    <row r="156" spans="1:11" x14ac:dyDescent="0.25">
      <c r="A156" s="938"/>
      <c r="B156" s="939"/>
      <c r="C156" s="939"/>
      <c r="D156" s="939"/>
      <c r="E156" s="939"/>
      <c r="F156" s="940"/>
      <c r="G156" s="938"/>
      <c r="H156" s="939"/>
      <c r="I156" s="939"/>
      <c r="J156" s="939"/>
      <c r="K156" s="940"/>
    </row>
    <row r="157" spans="1:11" x14ac:dyDescent="0.25">
      <c r="A157" s="938"/>
      <c r="B157" s="939"/>
      <c r="C157" s="939"/>
      <c r="D157" s="939"/>
      <c r="E157" s="939"/>
      <c r="F157" s="940"/>
      <c r="G157" s="938"/>
      <c r="H157" s="939"/>
      <c r="I157" s="939"/>
      <c r="J157" s="939"/>
      <c r="K157" s="940"/>
    </row>
    <row r="158" spans="1:11" x14ac:dyDescent="0.25">
      <c r="A158" s="938"/>
      <c r="B158" s="939"/>
      <c r="C158" s="939"/>
      <c r="D158" s="939"/>
      <c r="E158" s="939"/>
      <c r="F158" s="940"/>
      <c r="G158" s="938"/>
      <c r="H158" s="939"/>
      <c r="I158" s="939"/>
      <c r="J158" s="939"/>
      <c r="K158" s="940"/>
    </row>
    <row r="159" spans="1:11" x14ac:dyDescent="0.25">
      <c r="A159" s="938"/>
      <c r="B159" s="939"/>
      <c r="C159" s="939"/>
      <c r="D159" s="939"/>
      <c r="E159" s="939"/>
      <c r="F159" s="940"/>
      <c r="G159" s="938"/>
      <c r="H159" s="939"/>
      <c r="I159" s="939"/>
      <c r="J159" s="939"/>
      <c r="K159" s="940"/>
    </row>
    <row r="160" spans="1:11" x14ac:dyDescent="0.25">
      <c r="A160" s="938"/>
      <c r="B160" s="939"/>
      <c r="C160" s="939"/>
      <c r="D160" s="939"/>
      <c r="E160" s="939"/>
      <c r="F160" s="940"/>
      <c r="G160" s="938"/>
      <c r="H160" s="939"/>
      <c r="I160" s="939"/>
      <c r="J160" s="939"/>
      <c r="K160" s="940"/>
    </row>
    <row r="161" spans="1:11" x14ac:dyDescent="0.25">
      <c r="A161" s="938"/>
      <c r="B161" s="939"/>
      <c r="C161" s="939"/>
      <c r="D161" s="939"/>
      <c r="E161" s="939"/>
      <c r="F161" s="940"/>
      <c r="G161" s="938"/>
      <c r="H161" s="939"/>
      <c r="I161" s="939"/>
      <c r="J161" s="939"/>
      <c r="K161" s="940"/>
    </row>
    <row r="162" spans="1:11" x14ac:dyDescent="0.25">
      <c r="A162" s="938"/>
      <c r="B162" s="939"/>
      <c r="C162" s="939"/>
      <c r="D162" s="939"/>
      <c r="E162" s="939"/>
      <c r="F162" s="940"/>
      <c r="G162" s="938"/>
      <c r="H162" s="939"/>
      <c r="I162" s="939"/>
      <c r="J162" s="939"/>
      <c r="K162" s="940"/>
    </row>
    <row r="163" spans="1:11" ht="15.75" thickBot="1" x14ac:dyDescent="0.3">
      <c r="A163" s="938"/>
      <c r="B163" s="939"/>
      <c r="C163" s="939"/>
      <c r="D163" s="939"/>
      <c r="E163" s="939"/>
      <c r="F163" s="940"/>
      <c r="G163" s="938"/>
      <c r="H163" s="939"/>
      <c r="I163" s="939"/>
      <c r="J163" s="939"/>
      <c r="K163" s="940"/>
    </row>
    <row r="164" spans="1:11" x14ac:dyDescent="0.25">
      <c r="A164" s="974" t="s">
        <v>929</v>
      </c>
      <c r="B164" s="975"/>
      <c r="C164" s="975"/>
      <c r="D164" s="975"/>
      <c r="E164" s="975"/>
      <c r="F164" s="976"/>
      <c r="G164" s="974" t="s">
        <v>930</v>
      </c>
      <c r="H164" s="975"/>
      <c r="I164" s="975"/>
      <c r="J164" s="975"/>
      <c r="K164" s="976"/>
    </row>
    <row r="165" spans="1:11" ht="15.75" thickBot="1" x14ac:dyDescent="0.3">
      <c r="A165" s="977"/>
      <c r="B165" s="978"/>
      <c r="C165" s="978"/>
      <c r="D165" s="978"/>
      <c r="E165" s="978"/>
      <c r="F165" s="979"/>
      <c r="G165" s="977"/>
      <c r="H165" s="978"/>
      <c r="I165" s="978"/>
      <c r="J165" s="978"/>
      <c r="K165" s="979"/>
    </row>
    <row r="166" spans="1:11" x14ac:dyDescent="0.25">
      <c r="A166" s="938"/>
      <c r="B166" s="939"/>
      <c r="C166" s="939"/>
      <c r="D166" s="939"/>
      <c r="E166" s="939"/>
      <c r="F166" s="940"/>
      <c r="G166" s="938" t="s">
        <v>554</v>
      </c>
      <c r="H166" s="939"/>
      <c r="I166" s="939"/>
      <c r="J166" s="939"/>
      <c r="K166" s="940"/>
    </row>
    <row r="167" spans="1:11" x14ac:dyDescent="0.25">
      <c r="A167" s="938"/>
      <c r="B167" s="939"/>
      <c r="C167" s="939"/>
      <c r="D167" s="939"/>
      <c r="E167" s="939"/>
      <c r="F167" s="940"/>
      <c r="G167" s="938"/>
      <c r="H167" s="939"/>
      <c r="I167" s="939"/>
      <c r="J167" s="939"/>
      <c r="K167" s="940"/>
    </row>
    <row r="168" spans="1:11" x14ac:dyDescent="0.25">
      <c r="A168" s="938"/>
      <c r="B168" s="939"/>
      <c r="C168" s="939"/>
      <c r="D168" s="939"/>
      <c r="E168" s="939"/>
      <c r="F168" s="940"/>
      <c r="G168" s="938"/>
      <c r="H168" s="939"/>
      <c r="I168" s="939"/>
      <c r="J168" s="939"/>
      <c r="K168" s="940"/>
    </row>
    <row r="169" spans="1:11" x14ac:dyDescent="0.25">
      <c r="A169" s="938"/>
      <c r="B169" s="939"/>
      <c r="C169" s="939"/>
      <c r="D169" s="939"/>
      <c r="E169" s="939"/>
      <c r="F169" s="940"/>
      <c r="G169" s="938"/>
      <c r="H169" s="939"/>
      <c r="I169" s="939"/>
      <c r="J169" s="939"/>
      <c r="K169" s="940"/>
    </row>
    <row r="170" spans="1:11" x14ac:dyDescent="0.25">
      <c r="A170" s="938"/>
      <c r="B170" s="939"/>
      <c r="C170" s="939"/>
      <c r="D170" s="939"/>
      <c r="E170" s="939"/>
      <c r="F170" s="940"/>
      <c r="G170" s="938"/>
      <c r="H170" s="939"/>
      <c r="I170" s="939"/>
      <c r="J170" s="939"/>
      <c r="K170" s="940"/>
    </row>
    <row r="171" spans="1:11" x14ac:dyDescent="0.25">
      <c r="A171" s="938"/>
      <c r="B171" s="939"/>
      <c r="C171" s="939"/>
      <c r="D171" s="939"/>
      <c r="E171" s="939"/>
      <c r="F171" s="940"/>
      <c r="G171" s="938"/>
      <c r="H171" s="939"/>
      <c r="I171" s="939"/>
      <c r="J171" s="939"/>
      <c r="K171" s="940"/>
    </row>
    <row r="172" spans="1:11" x14ac:dyDescent="0.25">
      <c r="A172" s="938"/>
      <c r="B172" s="939"/>
      <c r="C172" s="939"/>
      <c r="D172" s="939"/>
      <c r="E172" s="939"/>
      <c r="F172" s="940"/>
      <c r="G172" s="938"/>
      <c r="H172" s="939"/>
      <c r="I172" s="939"/>
      <c r="J172" s="939"/>
      <c r="K172" s="940"/>
    </row>
    <row r="173" spans="1:11" x14ac:dyDescent="0.25">
      <c r="A173" s="938"/>
      <c r="B173" s="939"/>
      <c r="C173" s="939"/>
      <c r="D173" s="939"/>
      <c r="E173" s="939"/>
      <c r="F173" s="940"/>
      <c r="G173" s="938"/>
      <c r="H173" s="939"/>
      <c r="I173" s="939"/>
      <c r="J173" s="939"/>
      <c r="K173" s="940"/>
    </row>
    <row r="174" spans="1:11" x14ac:dyDescent="0.25">
      <c r="A174" s="938"/>
      <c r="B174" s="939"/>
      <c r="C174" s="939"/>
      <c r="D174" s="939"/>
      <c r="E174" s="939"/>
      <c r="F174" s="940"/>
      <c r="G174" s="938"/>
      <c r="H174" s="939"/>
      <c r="I174" s="939"/>
      <c r="J174" s="939"/>
      <c r="K174" s="940"/>
    </row>
    <row r="175" spans="1:11" x14ac:dyDescent="0.25">
      <c r="A175" s="938"/>
      <c r="B175" s="939"/>
      <c r="C175" s="939"/>
      <c r="D175" s="939"/>
      <c r="E175" s="939"/>
      <c r="F175" s="940"/>
      <c r="G175" s="938"/>
      <c r="H175" s="939"/>
      <c r="I175" s="939"/>
      <c r="J175" s="939"/>
      <c r="K175" s="940"/>
    </row>
    <row r="176" spans="1:11" x14ac:dyDescent="0.25">
      <c r="A176" s="938"/>
      <c r="B176" s="939"/>
      <c r="C176" s="939"/>
      <c r="D176" s="939"/>
      <c r="E176" s="939"/>
      <c r="F176" s="940"/>
      <c r="G176" s="938"/>
      <c r="H176" s="939"/>
      <c r="I176" s="939"/>
      <c r="J176" s="939"/>
      <c r="K176" s="940"/>
    </row>
    <row r="177" spans="1:11" x14ac:dyDescent="0.25">
      <c r="A177" s="938"/>
      <c r="B177" s="939"/>
      <c r="C177" s="939"/>
      <c r="D177" s="939"/>
      <c r="E177" s="939"/>
      <c r="F177" s="940"/>
      <c r="G177" s="938"/>
      <c r="H177" s="939"/>
      <c r="I177" s="939"/>
      <c r="J177" s="939"/>
      <c r="K177" s="940"/>
    </row>
    <row r="178" spans="1:11" x14ac:dyDescent="0.25">
      <c r="A178" s="938"/>
      <c r="B178" s="939"/>
      <c r="C178" s="939"/>
      <c r="D178" s="939"/>
      <c r="E178" s="939"/>
      <c r="F178" s="940"/>
      <c r="G178" s="938"/>
      <c r="H178" s="939"/>
      <c r="I178" s="939"/>
      <c r="J178" s="939"/>
      <c r="K178" s="940"/>
    </row>
    <row r="179" spans="1:11" ht="15.75" thickBot="1" x14ac:dyDescent="0.3">
      <c r="A179" s="938"/>
      <c r="B179" s="939"/>
      <c r="C179" s="939"/>
      <c r="D179" s="939"/>
      <c r="E179" s="939"/>
      <c r="F179" s="940"/>
      <c r="G179" s="938"/>
      <c r="H179" s="939"/>
      <c r="I179" s="939"/>
      <c r="J179" s="939"/>
      <c r="K179" s="940"/>
    </row>
    <row r="180" spans="1:11" x14ac:dyDescent="0.25">
      <c r="A180" s="968" t="s">
        <v>931</v>
      </c>
      <c r="B180" s="969"/>
      <c r="C180" s="969"/>
      <c r="D180" s="969"/>
      <c r="E180" s="969"/>
      <c r="F180" s="970"/>
      <c r="G180" s="974" t="s">
        <v>932</v>
      </c>
      <c r="H180" s="975"/>
      <c r="I180" s="975"/>
      <c r="J180" s="975"/>
      <c r="K180" s="976"/>
    </row>
    <row r="181" spans="1:11" ht="15.75" thickBot="1" x14ac:dyDescent="0.3">
      <c r="A181" s="971"/>
      <c r="B181" s="972"/>
      <c r="C181" s="972"/>
      <c r="D181" s="972"/>
      <c r="E181" s="972"/>
      <c r="F181" s="973"/>
      <c r="G181" s="977"/>
      <c r="H181" s="978"/>
      <c r="I181" s="978"/>
      <c r="J181" s="978"/>
      <c r="K181" s="979"/>
    </row>
    <row r="182" spans="1:11" ht="15.75" hidden="1" thickBot="1" x14ac:dyDescent="0.3">
      <c r="A182" s="938"/>
      <c r="B182" s="939"/>
      <c r="C182" s="939"/>
      <c r="D182" s="939"/>
      <c r="E182" s="939"/>
      <c r="F182" s="940"/>
      <c r="G182" s="938" t="s">
        <v>554</v>
      </c>
      <c r="H182" s="939"/>
      <c r="I182" s="939"/>
      <c r="J182" s="939"/>
      <c r="K182" s="940"/>
    </row>
    <row r="183" spans="1:11" ht="15.75" hidden="1" thickBot="1" x14ac:dyDescent="0.3">
      <c r="A183" s="938"/>
      <c r="B183" s="939"/>
      <c r="C183" s="939"/>
      <c r="D183" s="939"/>
      <c r="E183" s="939"/>
      <c r="F183" s="940"/>
      <c r="G183" s="938"/>
      <c r="H183" s="939"/>
      <c r="I183" s="939"/>
      <c r="J183" s="939"/>
      <c r="K183" s="940"/>
    </row>
    <row r="184" spans="1:11" ht="15.75" hidden="1" thickBot="1" x14ac:dyDescent="0.3">
      <c r="A184" s="938"/>
      <c r="B184" s="939"/>
      <c r="C184" s="939"/>
      <c r="D184" s="939"/>
      <c r="E184" s="939"/>
      <c r="F184" s="940"/>
      <c r="G184" s="938"/>
      <c r="H184" s="939"/>
      <c r="I184" s="939"/>
      <c r="J184" s="939"/>
      <c r="K184" s="940"/>
    </row>
    <row r="185" spans="1:11" ht="15.75" hidden="1" thickBot="1" x14ac:dyDescent="0.3">
      <c r="A185" s="938"/>
      <c r="B185" s="939"/>
      <c r="C185" s="939"/>
      <c r="D185" s="939"/>
      <c r="E185" s="939"/>
      <c r="F185" s="940"/>
      <c r="G185" s="938"/>
      <c r="H185" s="939"/>
      <c r="I185" s="939"/>
      <c r="J185" s="939"/>
      <c r="K185" s="940"/>
    </row>
    <row r="186" spans="1:11" ht="15.75" hidden="1" thickBot="1" x14ac:dyDescent="0.3">
      <c r="A186" s="938"/>
      <c r="B186" s="939"/>
      <c r="C186" s="939"/>
      <c r="D186" s="939"/>
      <c r="E186" s="939"/>
      <c r="F186" s="940"/>
      <c r="G186" s="938"/>
      <c r="H186" s="939"/>
      <c r="I186" s="939"/>
      <c r="J186" s="939"/>
      <c r="K186" s="940"/>
    </row>
    <row r="187" spans="1:11" ht="15.75" hidden="1" thickBot="1" x14ac:dyDescent="0.3">
      <c r="A187" s="938"/>
      <c r="B187" s="939"/>
      <c r="C187" s="939"/>
      <c r="D187" s="939"/>
      <c r="E187" s="939"/>
      <c r="F187" s="940"/>
      <c r="G187" s="938"/>
      <c r="H187" s="939"/>
      <c r="I187" s="939"/>
      <c r="J187" s="939"/>
      <c r="K187" s="940"/>
    </row>
    <row r="188" spans="1:11" ht="15.75" hidden="1" thickBot="1" x14ac:dyDescent="0.3">
      <c r="A188" s="938"/>
      <c r="B188" s="939"/>
      <c r="C188" s="939"/>
      <c r="D188" s="939"/>
      <c r="E188" s="939"/>
      <c r="F188" s="940"/>
      <c r="G188" s="938"/>
      <c r="H188" s="939"/>
      <c r="I188" s="939"/>
      <c r="J188" s="939"/>
      <c r="K188" s="940"/>
    </row>
    <row r="189" spans="1:11" ht="15.75" hidden="1" thickBot="1" x14ac:dyDescent="0.3">
      <c r="A189" s="938"/>
      <c r="B189" s="939"/>
      <c r="C189" s="939"/>
      <c r="D189" s="939"/>
      <c r="E189" s="939"/>
      <c r="F189" s="940"/>
      <c r="G189" s="938"/>
      <c r="H189" s="939"/>
      <c r="I189" s="939"/>
      <c r="J189" s="939"/>
      <c r="K189" s="940"/>
    </row>
    <row r="190" spans="1:11" ht="15.75" hidden="1" thickBot="1" x14ac:dyDescent="0.3">
      <c r="A190" s="938"/>
      <c r="B190" s="939"/>
      <c r="C190" s="939"/>
      <c r="D190" s="939"/>
      <c r="E190" s="939"/>
      <c r="F190" s="940"/>
      <c r="G190" s="938"/>
      <c r="H190" s="939"/>
      <c r="I190" s="939"/>
      <c r="J190" s="939"/>
      <c r="K190" s="940"/>
    </row>
    <row r="191" spans="1:11" ht="15.75" hidden="1" thickBot="1" x14ac:dyDescent="0.3">
      <c r="A191" s="938"/>
      <c r="B191" s="939"/>
      <c r="C191" s="939"/>
      <c r="D191" s="939"/>
      <c r="E191" s="939"/>
      <c r="F191" s="940"/>
      <c r="G191" s="938"/>
      <c r="H191" s="939"/>
      <c r="I191" s="939"/>
      <c r="J191" s="939"/>
      <c r="K191" s="940"/>
    </row>
    <row r="192" spans="1:11" ht="15.75" hidden="1" thickBot="1" x14ac:dyDescent="0.3">
      <c r="A192" s="938"/>
      <c r="B192" s="939"/>
      <c r="C192" s="939"/>
      <c r="D192" s="939"/>
      <c r="E192" s="939"/>
      <c r="F192" s="940"/>
      <c r="G192" s="938"/>
      <c r="H192" s="939"/>
      <c r="I192" s="939"/>
      <c r="J192" s="939"/>
      <c r="K192" s="940"/>
    </row>
    <row r="193" spans="1:11" ht="15.75" hidden="1" thickBot="1" x14ac:dyDescent="0.3">
      <c r="A193" s="938"/>
      <c r="B193" s="939"/>
      <c r="C193" s="939"/>
      <c r="D193" s="939"/>
      <c r="E193" s="939"/>
      <c r="F193" s="940"/>
      <c r="G193" s="938"/>
      <c r="H193" s="939"/>
      <c r="I193" s="939"/>
      <c r="J193" s="939"/>
      <c r="K193" s="940"/>
    </row>
    <row r="194" spans="1:11" ht="15.75" hidden="1" thickBot="1" x14ac:dyDescent="0.3">
      <c r="A194" s="938"/>
      <c r="B194" s="939"/>
      <c r="C194" s="939"/>
      <c r="D194" s="939"/>
      <c r="E194" s="939"/>
      <c r="F194" s="940"/>
      <c r="G194" s="938"/>
      <c r="H194" s="939"/>
      <c r="I194" s="939"/>
      <c r="J194" s="939"/>
      <c r="K194" s="940"/>
    </row>
    <row r="195" spans="1:11" ht="15.75" hidden="1" thickBot="1" x14ac:dyDescent="0.3">
      <c r="A195" s="938"/>
      <c r="B195" s="939"/>
      <c r="C195" s="939"/>
      <c r="D195" s="939"/>
      <c r="E195" s="939"/>
      <c r="F195" s="940"/>
      <c r="G195" s="938"/>
      <c r="H195" s="939"/>
      <c r="I195" s="939"/>
      <c r="J195" s="939"/>
      <c r="K195" s="940"/>
    </row>
    <row r="196" spans="1:11" ht="15.75" hidden="1" thickBot="1" x14ac:dyDescent="0.3">
      <c r="A196" s="968" t="s">
        <v>820</v>
      </c>
      <c r="B196" s="969"/>
      <c r="C196" s="969"/>
      <c r="D196" s="969"/>
      <c r="E196" s="969"/>
      <c r="F196" s="970"/>
      <c r="G196" s="974" t="s">
        <v>821</v>
      </c>
      <c r="H196" s="975"/>
      <c r="I196" s="975"/>
      <c r="J196" s="975"/>
      <c r="K196" s="976"/>
    </row>
    <row r="197" spans="1:11" ht="15.75" hidden="1" thickBot="1" x14ac:dyDescent="0.3">
      <c r="A197" s="971"/>
      <c r="B197" s="972"/>
      <c r="C197" s="972"/>
      <c r="D197" s="972"/>
      <c r="E197" s="972"/>
      <c r="F197" s="973"/>
      <c r="G197" s="977"/>
      <c r="H197" s="978"/>
      <c r="I197" s="978"/>
      <c r="J197" s="978"/>
      <c r="K197" s="979"/>
    </row>
    <row r="198" spans="1:11" x14ac:dyDescent="0.25">
      <c r="A198" s="953" t="s">
        <v>621</v>
      </c>
      <c r="B198" s="954"/>
      <c r="C198" s="954"/>
      <c r="D198" s="954"/>
      <c r="E198" s="954"/>
      <c r="F198" s="955"/>
      <c r="G198" s="953" t="s">
        <v>622</v>
      </c>
      <c r="H198" s="954"/>
      <c r="I198" s="954"/>
      <c r="J198" s="954"/>
      <c r="K198" s="955"/>
    </row>
    <row r="199" spans="1:11" x14ac:dyDescent="0.25">
      <c r="A199" s="938"/>
      <c r="B199" s="939"/>
      <c r="C199" s="939"/>
      <c r="D199" s="939"/>
      <c r="E199" s="939"/>
      <c r="F199" s="940"/>
      <c r="G199" s="938"/>
      <c r="H199" s="939"/>
      <c r="I199" s="939"/>
      <c r="J199" s="939"/>
      <c r="K199" s="940"/>
    </row>
    <row r="200" spans="1:11" x14ac:dyDescent="0.25">
      <c r="A200" s="938"/>
      <c r="B200" s="939"/>
      <c r="C200" s="939"/>
      <c r="D200" s="939"/>
      <c r="E200" s="939"/>
      <c r="F200" s="940"/>
      <c r="G200" s="938"/>
      <c r="H200" s="939"/>
      <c r="I200" s="939"/>
      <c r="J200" s="939"/>
      <c r="K200" s="940"/>
    </row>
    <row r="201" spans="1:11" x14ac:dyDescent="0.25">
      <c r="A201" s="938"/>
      <c r="B201" s="939"/>
      <c r="C201" s="939"/>
      <c r="D201" s="939"/>
      <c r="E201" s="939"/>
      <c r="F201" s="940"/>
      <c r="G201" s="938"/>
      <c r="H201" s="939"/>
      <c r="I201" s="939"/>
      <c r="J201" s="939"/>
      <c r="K201" s="940"/>
    </row>
    <row r="202" spans="1:11" x14ac:dyDescent="0.25">
      <c r="A202" s="938"/>
      <c r="B202" s="939"/>
      <c r="C202" s="939"/>
      <c r="D202" s="939"/>
      <c r="E202" s="939"/>
      <c r="F202" s="940"/>
      <c r="G202" s="938"/>
      <c r="H202" s="939"/>
      <c r="I202" s="939"/>
      <c r="J202" s="939"/>
      <c r="K202" s="940"/>
    </row>
    <row r="203" spans="1:11" x14ac:dyDescent="0.25">
      <c r="A203" s="938"/>
      <c r="B203" s="939"/>
      <c r="C203" s="939"/>
      <c r="D203" s="939"/>
      <c r="E203" s="939"/>
      <c r="F203" s="940"/>
      <c r="G203" s="938"/>
      <c r="H203" s="939"/>
      <c r="I203" s="939"/>
      <c r="J203" s="939"/>
      <c r="K203" s="940"/>
    </row>
    <row r="204" spans="1:11" x14ac:dyDescent="0.25">
      <c r="A204" s="938"/>
      <c r="B204" s="939"/>
      <c r="C204" s="939"/>
      <c r="D204" s="939"/>
      <c r="E204" s="939"/>
      <c r="F204" s="940"/>
      <c r="G204" s="938"/>
      <c r="H204" s="939"/>
      <c r="I204" s="939"/>
      <c r="J204" s="939"/>
      <c r="K204" s="940"/>
    </row>
    <row r="205" spans="1:11" x14ac:dyDescent="0.25">
      <c r="A205" s="938"/>
      <c r="B205" s="939"/>
      <c r="C205" s="939"/>
      <c r="D205" s="939"/>
      <c r="E205" s="939"/>
      <c r="F205" s="940"/>
      <c r="G205" s="938"/>
      <c r="H205" s="939"/>
      <c r="I205" s="939"/>
      <c r="J205" s="939"/>
      <c r="K205" s="940"/>
    </row>
    <row r="206" spans="1:11" x14ac:dyDescent="0.25">
      <c r="A206" s="938"/>
      <c r="B206" s="939"/>
      <c r="C206" s="939"/>
      <c r="D206" s="939"/>
      <c r="E206" s="939"/>
      <c r="F206" s="940"/>
      <c r="G206" s="938"/>
      <c r="H206" s="939"/>
      <c r="I206" s="939"/>
      <c r="J206" s="939"/>
      <c r="K206" s="940"/>
    </row>
    <row r="207" spans="1:11" x14ac:dyDescent="0.25">
      <c r="A207" s="938"/>
      <c r="B207" s="939"/>
      <c r="C207" s="939"/>
      <c r="D207" s="939"/>
      <c r="E207" s="939"/>
      <c r="F207" s="940"/>
      <c r="G207" s="938"/>
      <c r="H207" s="939"/>
      <c r="I207" s="939"/>
      <c r="J207" s="939"/>
      <c r="K207" s="940"/>
    </row>
    <row r="208" spans="1:11" x14ac:dyDescent="0.25">
      <c r="A208" s="938"/>
      <c r="B208" s="939"/>
      <c r="C208" s="939"/>
      <c r="D208" s="939"/>
      <c r="E208" s="939"/>
      <c r="F208" s="940"/>
      <c r="G208" s="938"/>
      <c r="H208" s="939"/>
      <c r="I208" s="939"/>
      <c r="J208" s="939"/>
      <c r="K208" s="940"/>
    </row>
    <row r="209" spans="1:11" x14ac:dyDescent="0.25">
      <c r="A209" s="938"/>
      <c r="B209" s="939"/>
      <c r="C209" s="939"/>
      <c r="D209" s="939"/>
      <c r="E209" s="939"/>
      <c r="F209" s="940"/>
      <c r="G209" s="938"/>
      <c r="H209" s="939"/>
      <c r="I209" s="939"/>
      <c r="J209" s="939"/>
      <c r="K209" s="940"/>
    </row>
    <row r="210" spans="1:11" x14ac:dyDescent="0.25">
      <c r="A210" s="938"/>
      <c r="B210" s="939"/>
      <c r="C210" s="939"/>
      <c r="D210" s="939"/>
      <c r="E210" s="939"/>
      <c r="F210" s="940"/>
      <c r="G210" s="938"/>
      <c r="H210" s="939"/>
      <c r="I210" s="939"/>
      <c r="J210" s="939"/>
      <c r="K210" s="940"/>
    </row>
    <row r="211" spans="1:11" ht="15.75" thickBot="1" x14ac:dyDescent="0.3">
      <c r="A211" s="938"/>
      <c r="B211" s="939"/>
      <c r="C211" s="939"/>
      <c r="D211" s="939"/>
      <c r="E211" s="939"/>
      <c r="F211" s="940"/>
      <c r="G211" s="938"/>
      <c r="H211" s="939"/>
      <c r="I211" s="939"/>
      <c r="J211" s="939"/>
      <c r="K211" s="940"/>
    </row>
    <row r="212" spans="1:11" x14ac:dyDescent="0.25">
      <c r="A212" s="968" t="s">
        <v>933</v>
      </c>
      <c r="B212" s="969"/>
      <c r="C212" s="969"/>
      <c r="D212" s="969"/>
      <c r="E212" s="969"/>
      <c r="F212" s="970"/>
      <c r="G212" s="974" t="s">
        <v>822</v>
      </c>
      <c r="H212" s="975"/>
      <c r="I212" s="975"/>
      <c r="J212" s="975"/>
      <c r="K212" s="976"/>
    </row>
    <row r="213" spans="1:11" ht="15.75" thickBot="1" x14ac:dyDescent="0.3">
      <c r="A213" s="971"/>
      <c r="B213" s="972"/>
      <c r="C213" s="972"/>
      <c r="D213" s="972"/>
      <c r="E213" s="972"/>
      <c r="F213" s="973"/>
      <c r="G213" s="977"/>
      <c r="H213" s="978"/>
      <c r="I213" s="978"/>
      <c r="J213" s="978"/>
      <c r="K213" s="979"/>
    </row>
    <row r="214" spans="1:11" ht="15" customHeight="1" x14ac:dyDescent="0.25">
      <c r="A214" s="953" t="s">
        <v>621</v>
      </c>
      <c r="B214" s="954"/>
      <c r="C214" s="954"/>
      <c r="D214" s="954"/>
      <c r="E214" s="954"/>
      <c r="F214" s="955"/>
      <c r="G214" s="953" t="s">
        <v>622</v>
      </c>
      <c r="H214" s="954"/>
      <c r="I214" s="954"/>
      <c r="J214" s="954"/>
      <c r="K214" s="955"/>
    </row>
    <row r="215" spans="1:11" ht="15" customHeight="1" x14ac:dyDescent="0.25">
      <c r="A215" s="938"/>
      <c r="B215" s="939"/>
      <c r="C215" s="939"/>
      <c r="D215" s="939"/>
      <c r="E215" s="939"/>
      <c r="F215" s="940"/>
      <c r="G215" s="938"/>
      <c r="H215" s="939"/>
      <c r="I215" s="939"/>
      <c r="J215" s="939"/>
      <c r="K215" s="940"/>
    </row>
    <row r="216" spans="1:11" ht="15" customHeight="1" x14ac:dyDescent="0.25">
      <c r="A216" s="938"/>
      <c r="B216" s="939"/>
      <c r="C216" s="939"/>
      <c r="D216" s="939"/>
      <c r="E216" s="939"/>
      <c r="F216" s="940"/>
      <c r="G216" s="938"/>
      <c r="H216" s="939"/>
      <c r="I216" s="939"/>
      <c r="J216" s="939"/>
      <c r="K216" s="940"/>
    </row>
    <row r="217" spans="1:11" ht="15" customHeight="1" x14ac:dyDescent="0.25">
      <c r="A217" s="938"/>
      <c r="B217" s="939"/>
      <c r="C217" s="939"/>
      <c r="D217" s="939"/>
      <c r="E217" s="939"/>
      <c r="F217" s="940"/>
      <c r="G217" s="938"/>
      <c r="H217" s="939"/>
      <c r="I217" s="939"/>
      <c r="J217" s="939"/>
      <c r="K217" s="940"/>
    </row>
    <row r="218" spans="1:11" ht="15" customHeight="1" x14ac:dyDescent="0.25">
      <c r="A218" s="938"/>
      <c r="B218" s="939"/>
      <c r="C218" s="939"/>
      <c r="D218" s="939"/>
      <c r="E218" s="939"/>
      <c r="F218" s="940"/>
      <c r="G218" s="938"/>
      <c r="H218" s="939"/>
      <c r="I218" s="939"/>
      <c r="J218" s="939"/>
      <c r="K218" s="940"/>
    </row>
    <row r="219" spans="1:11" ht="15" customHeight="1" x14ac:dyDescent="0.25">
      <c r="A219" s="938"/>
      <c r="B219" s="939"/>
      <c r="C219" s="939"/>
      <c r="D219" s="939"/>
      <c r="E219" s="939"/>
      <c r="F219" s="940"/>
      <c r="G219" s="938"/>
      <c r="H219" s="939"/>
      <c r="I219" s="939"/>
      <c r="J219" s="939"/>
      <c r="K219" s="940"/>
    </row>
    <row r="220" spans="1:11" ht="15" customHeight="1" x14ac:dyDescent="0.25">
      <c r="A220" s="938"/>
      <c r="B220" s="939"/>
      <c r="C220" s="939"/>
      <c r="D220" s="939"/>
      <c r="E220" s="939"/>
      <c r="F220" s="940"/>
      <c r="G220" s="938"/>
      <c r="H220" s="939"/>
      <c r="I220" s="939"/>
      <c r="J220" s="939"/>
      <c r="K220" s="940"/>
    </row>
    <row r="221" spans="1:11" ht="15" customHeight="1" x14ac:dyDescent="0.25">
      <c r="A221" s="938"/>
      <c r="B221" s="939"/>
      <c r="C221" s="939"/>
      <c r="D221" s="939"/>
      <c r="E221" s="939"/>
      <c r="F221" s="940"/>
      <c r="G221" s="938"/>
      <c r="H221" s="939"/>
      <c r="I221" s="939"/>
      <c r="J221" s="939"/>
      <c r="K221" s="940"/>
    </row>
    <row r="222" spans="1:11" ht="15" customHeight="1" x14ac:dyDescent="0.25">
      <c r="A222" s="938"/>
      <c r="B222" s="939"/>
      <c r="C222" s="939"/>
      <c r="D222" s="939"/>
      <c r="E222" s="939"/>
      <c r="F222" s="940"/>
      <c r="G222" s="938"/>
      <c r="H222" s="939"/>
      <c r="I222" s="939"/>
      <c r="J222" s="939"/>
      <c r="K222" s="940"/>
    </row>
    <row r="223" spans="1:11" ht="15" customHeight="1" x14ac:dyDescent="0.25">
      <c r="A223" s="938"/>
      <c r="B223" s="939"/>
      <c r="C223" s="939"/>
      <c r="D223" s="939"/>
      <c r="E223" s="939"/>
      <c r="F223" s="940"/>
      <c r="G223" s="938"/>
      <c r="H223" s="939"/>
      <c r="I223" s="939"/>
      <c r="J223" s="939"/>
      <c r="K223" s="940"/>
    </row>
    <row r="224" spans="1:11" ht="15" customHeight="1" x14ac:dyDescent="0.25">
      <c r="A224" s="938"/>
      <c r="B224" s="939"/>
      <c r="C224" s="939"/>
      <c r="D224" s="939"/>
      <c r="E224" s="939"/>
      <c r="F224" s="940"/>
      <c r="G224" s="938"/>
      <c r="H224" s="939"/>
      <c r="I224" s="939"/>
      <c r="J224" s="939"/>
      <c r="K224" s="940"/>
    </row>
    <row r="225" spans="1:11" ht="15" customHeight="1" x14ac:dyDescent="0.25">
      <c r="A225" s="938"/>
      <c r="B225" s="939"/>
      <c r="C225" s="939"/>
      <c r="D225" s="939"/>
      <c r="E225" s="939"/>
      <c r="F225" s="940"/>
      <c r="G225" s="938"/>
      <c r="H225" s="939"/>
      <c r="I225" s="939"/>
      <c r="J225" s="939"/>
      <c r="K225" s="940"/>
    </row>
    <row r="226" spans="1:11" ht="15" customHeight="1" x14ac:dyDescent="0.25">
      <c r="A226" s="938"/>
      <c r="B226" s="939"/>
      <c r="C226" s="939"/>
      <c r="D226" s="939"/>
      <c r="E226" s="939"/>
      <c r="F226" s="940"/>
      <c r="G226" s="938"/>
      <c r="H226" s="939"/>
      <c r="I226" s="939"/>
      <c r="J226" s="939"/>
      <c r="K226" s="940"/>
    </row>
    <row r="227" spans="1:11" ht="15" customHeight="1" thickBot="1" x14ac:dyDescent="0.3">
      <c r="A227" s="938"/>
      <c r="B227" s="939"/>
      <c r="C227" s="939"/>
      <c r="D227" s="939"/>
      <c r="E227" s="939"/>
      <c r="F227" s="940"/>
      <c r="G227" s="938"/>
      <c r="H227" s="939"/>
      <c r="I227" s="939"/>
      <c r="J227" s="939"/>
      <c r="K227" s="940"/>
    </row>
    <row r="228" spans="1:11" ht="15" customHeight="1" x14ac:dyDescent="0.25">
      <c r="A228" s="968" t="s">
        <v>934</v>
      </c>
      <c r="B228" s="969"/>
      <c r="C228" s="969"/>
      <c r="D228" s="969"/>
      <c r="E228" s="969"/>
      <c r="F228" s="970"/>
      <c r="G228" s="974" t="s">
        <v>743</v>
      </c>
      <c r="H228" s="975"/>
      <c r="I228" s="975"/>
      <c r="J228" s="975"/>
      <c r="K228" s="976"/>
    </row>
    <row r="229" spans="1:11" ht="15" customHeight="1" thickBot="1" x14ac:dyDescent="0.3">
      <c r="A229" s="971"/>
      <c r="B229" s="972"/>
      <c r="C229" s="972"/>
      <c r="D229" s="972"/>
      <c r="E229" s="972"/>
      <c r="F229" s="973"/>
      <c r="G229" s="977"/>
      <c r="H229" s="978"/>
      <c r="I229" s="978"/>
      <c r="J229" s="978"/>
      <c r="K229" s="979"/>
    </row>
    <row r="230" spans="1:11" ht="15" customHeight="1" x14ac:dyDescent="0.25">
      <c r="A230" s="953" t="s">
        <v>621</v>
      </c>
      <c r="B230" s="954"/>
      <c r="C230" s="954"/>
      <c r="D230" s="954"/>
      <c r="E230" s="954"/>
      <c r="F230" s="955"/>
      <c r="G230" s="953" t="s">
        <v>622</v>
      </c>
      <c r="H230" s="954"/>
      <c r="I230" s="954"/>
      <c r="J230" s="954"/>
      <c r="K230" s="955"/>
    </row>
    <row r="231" spans="1:11" ht="15" customHeight="1" x14ac:dyDescent="0.25">
      <c r="A231" s="938"/>
      <c r="B231" s="939"/>
      <c r="C231" s="939"/>
      <c r="D231" s="939"/>
      <c r="E231" s="939"/>
      <c r="F231" s="940"/>
      <c r="G231" s="938"/>
      <c r="H231" s="939"/>
      <c r="I231" s="939"/>
      <c r="J231" s="939"/>
      <c r="K231" s="940"/>
    </row>
    <row r="232" spans="1:11" ht="15" customHeight="1" x14ac:dyDescent="0.25">
      <c r="A232" s="938"/>
      <c r="B232" s="939"/>
      <c r="C232" s="939"/>
      <c r="D232" s="939"/>
      <c r="E232" s="939"/>
      <c r="F232" s="940"/>
      <c r="G232" s="938"/>
      <c r="H232" s="939"/>
      <c r="I232" s="939"/>
      <c r="J232" s="939"/>
      <c r="K232" s="940"/>
    </row>
    <row r="233" spans="1:11" ht="15" customHeight="1" x14ac:dyDescent="0.25">
      <c r="A233" s="938"/>
      <c r="B233" s="939"/>
      <c r="C233" s="939"/>
      <c r="D233" s="939"/>
      <c r="E233" s="939"/>
      <c r="F233" s="940"/>
      <c r="G233" s="938"/>
      <c r="H233" s="939"/>
      <c r="I233" s="939"/>
      <c r="J233" s="939"/>
      <c r="K233" s="940"/>
    </row>
    <row r="234" spans="1:11" ht="15" customHeight="1" x14ac:dyDescent="0.25">
      <c r="A234" s="938"/>
      <c r="B234" s="939"/>
      <c r="C234" s="939"/>
      <c r="D234" s="939"/>
      <c r="E234" s="939"/>
      <c r="F234" s="940"/>
      <c r="G234" s="938"/>
      <c r="H234" s="939"/>
      <c r="I234" s="939"/>
      <c r="J234" s="939"/>
      <c r="K234" s="940"/>
    </row>
    <row r="235" spans="1:11" ht="15" customHeight="1" x14ac:dyDescent="0.25">
      <c r="A235" s="938"/>
      <c r="B235" s="939"/>
      <c r="C235" s="939"/>
      <c r="D235" s="939"/>
      <c r="E235" s="939"/>
      <c r="F235" s="940"/>
      <c r="G235" s="938"/>
      <c r="H235" s="939"/>
      <c r="I235" s="939"/>
      <c r="J235" s="939"/>
      <c r="K235" s="940"/>
    </row>
    <row r="236" spans="1:11" ht="15" customHeight="1" x14ac:dyDescent="0.25">
      <c r="A236" s="938"/>
      <c r="B236" s="939"/>
      <c r="C236" s="939"/>
      <c r="D236" s="939"/>
      <c r="E236" s="939"/>
      <c r="F236" s="940"/>
      <c r="G236" s="938"/>
      <c r="H236" s="939"/>
      <c r="I236" s="939"/>
      <c r="J236" s="939"/>
      <c r="K236" s="940"/>
    </row>
    <row r="237" spans="1:11" ht="15" customHeight="1" x14ac:dyDescent="0.25">
      <c r="A237" s="938"/>
      <c r="B237" s="939"/>
      <c r="C237" s="939"/>
      <c r="D237" s="939"/>
      <c r="E237" s="939"/>
      <c r="F237" s="940"/>
      <c r="G237" s="938"/>
      <c r="H237" s="939"/>
      <c r="I237" s="939"/>
      <c r="J237" s="939"/>
      <c r="K237" s="940"/>
    </row>
    <row r="238" spans="1:11" ht="15" customHeight="1" x14ac:dyDescent="0.25">
      <c r="A238" s="938"/>
      <c r="B238" s="939"/>
      <c r="C238" s="939"/>
      <c r="D238" s="939"/>
      <c r="E238" s="939"/>
      <c r="F238" s="940"/>
      <c r="G238" s="938"/>
      <c r="H238" s="939"/>
      <c r="I238" s="939"/>
      <c r="J238" s="939"/>
      <c r="K238" s="940"/>
    </row>
    <row r="239" spans="1:11" ht="15" customHeight="1" x14ac:dyDescent="0.25">
      <c r="A239" s="938"/>
      <c r="B239" s="939"/>
      <c r="C239" s="939"/>
      <c r="D239" s="939"/>
      <c r="E239" s="939"/>
      <c r="F239" s="940"/>
      <c r="G239" s="938"/>
      <c r="H239" s="939"/>
      <c r="I239" s="939"/>
      <c r="J239" s="939"/>
      <c r="K239" s="940"/>
    </row>
    <row r="240" spans="1:11" ht="15" customHeight="1" x14ac:dyDescent="0.25">
      <c r="A240" s="938"/>
      <c r="B240" s="939"/>
      <c r="C240" s="939"/>
      <c r="D240" s="939"/>
      <c r="E240" s="939"/>
      <c r="F240" s="940"/>
      <c r="G240" s="938"/>
      <c r="H240" s="939"/>
      <c r="I240" s="939"/>
      <c r="J240" s="939"/>
      <c r="K240" s="940"/>
    </row>
    <row r="241" spans="1:11" ht="15" customHeight="1" x14ac:dyDescent="0.25">
      <c r="A241" s="938"/>
      <c r="B241" s="939"/>
      <c r="C241" s="939"/>
      <c r="D241" s="939"/>
      <c r="E241" s="939"/>
      <c r="F241" s="940"/>
      <c r="G241" s="938"/>
      <c r="H241" s="939"/>
      <c r="I241" s="939"/>
      <c r="J241" s="939"/>
      <c r="K241" s="940"/>
    </row>
    <row r="242" spans="1:11" ht="15" customHeight="1" x14ac:dyDescent="0.25">
      <c r="A242" s="938"/>
      <c r="B242" s="939"/>
      <c r="C242" s="939"/>
      <c r="D242" s="939"/>
      <c r="E242" s="939"/>
      <c r="F242" s="940"/>
      <c r="G242" s="938"/>
      <c r="H242" s="939"/>
      <c r="I242" s="939"/>
      <c r="J242" s="939"/>
      <c r="K242" s="940"/>
    </row>
    <row r="243" spans="1:11" ht="15" customHeight="1" thickBot="1" x14ac:dyDescent="0.3">
      <c r="A243" s="938"/>
      <c r="B243" s="939"/>
      <c r="C243" s="939"/>
      <c r="D243" s="939"/>
      <c r="E243" s="939"/>
      <c r="F243" s="940"/>
      <c r="G243" s="938"/>
      <c r="H243" s="939"/>
      <c r="I243" s="939"/>
      <c r="J243" s="939"/>
      <c r="K243" s="940"/>
    </row>
    <row r="244" spans="1:11" ht="15" customHeight="1" x14ac:dyDescent="0.25">
      <c r="A244" s="968" t="s">
        <v>935</v>
      </c>
      <c r="B244" s="969"/>
      <c r="C244" s="969"/>
      <c r="D244" s="969"/>
      <c r="E244" s="969"/>
      <c r="F244" s="970"/>
      <c r="G244" s="974" t="s">
        <v>936</v>
      </c>
      <c r="H244" s="975"/>
      <c r="I244" s="975"/>
      <c r="J244" s="975"/>
      <c r="K244" s="976"/>
    </row>
    <row r="245" spans="1:11" ht="15" customHeight="1" thickBot="1" x14ac:dyDescent="0.3">
      <c r="A245" s="971"/>
      <c r="B245" s="972"/>
      <c r="C245" s="972"/>
      <c r="D245" s="972"/>
      <c r="E245" s="972"/>
      <c r="F245" s="973"/>
      <c r="G245" s="977"/>
      <c r="H245" s="978"/>
      <c r="I245" s="978"/>
      <c r="J245" s="978"/>
      <c r="K245" s="979"/>
    </row>
    <row r="246" spans="1:11" ht="15.75" hidden="1" thickBot="1" x14ac:dyDescent="0.3">
      <c r="A246" s="953" t="s">
        <v>623</v>
      </c>
      <c r="B246" s="954"/>
      <c r="C246" s="954"/>
      <c r="D246" s="954"/>
      <c r="E246" s="954"/>
      <c r="F246" s="955"/>
      <c r="G246" s="953" t="s">
        <v>624</v>
      </c>
      <c r="H246" s="954"/>
      <c r="I246" s="954"/>
      <c r="J246" s="954"/>
      <c r="K246" s="955"/>
    </row>
    <row r="247" spans="1:11" ht="15.75" hidden="1" thickBot="1" x14ac:dyDescent="0.3">
      <c r="A247" s="938"/>
      <c r="B247" s="939"/>
      <c r="C247" s="939"/>
      <c r="D247" s="939"/>
      <c r="E247" s="939"/>
      <c r="F247" s="940"/>
      <c r="G247" s="938"/>
      <c r="H247" s="939"/>
      <c r="I247" s="939"/>
      <c r="J247" s="939"/>
      <c r="K247" s="940"/>
    </row>
    <row r="248" spans="1:11" ht="15.75" hidden="1" thickBot="1" x14ac:dyDescent="0.3">
      <c r="A248" s="938"/>
      <c r="B248" s="939"/>
      <c r="C248" s="939"/>
      <c r="D248" s="939"/>
      <c r="E248" s="939"/>
      <c r="F248" s="940"/>
      <c r="G248" s="938"/>
      <c r="H248" s="939"/>
      <c r="I248" s="939"/>
      <c r="J248" s="939"/>
      <c r="K248" s="940"/>
    </row>
    <row r="249" spans="1:11" ht="15.75" hidden="1" thickBot="1" x14ac:dyDescent="0.3">
      <c r="A249" s="938"/>
      <c r="B249" s="939"/>
      <c r="C249" s="939"/>
      <c r="D249" s="939"/>
      <c r="E249" s="939"/>
      <c r="F249" s="940"/>
      <c r="G249" s="938"/>
      <c r="H249" s="939"/>
      <c r="I249" s="939"/>
      <c r="J249" s="939"/>
      <c r="K249" s="940"/>
    </row>
    <row r="250" spans="1:11" ht="15.75" hidden="1" thickBot="1" x14ac:dyDescent="0.3">
      <c r="A250" s="938"/>
      <c r="B250" s="939"/>
      <c r="C250" s="939"/>
      <c r="D250" s="939"/>
      <c r="E250" s="939"/>
      <c r="F250" s="940"/>
      <c r="G250" s="938"/>
      <c r="H250" s="939"/>
      <c r="I250" s="939"/>
      <c r="J250" s="939"/>
      <c r="K250" s="940"/>
    </row>
    <row r="251" spans="1:11" ht="15.75" hidden="1" thickBot="1" x14ac:dyDescent="0.3">
      <c r="A251" s="938"/>
      <c r="B251" s="939"/>
      <c r="C251" s="939"/>
      <c r="D251" s="939"/>
      <c r="E251" s="939"/>
      <c r="F251" s="940"/>
      <c r="G251" s="938"/>
      <c r="H251" s="939"/>
      <c r="I251" s="939"/>
      <c r="J251" s="939"/>
      <c r="K251" s="940"/>
    </row>
    <row r="252" spans="1:11" ht="15.75" hidden="1" thickBot="1" x14ac:dyDescent="0.3">
      <c r="A252" s="938"/>
      <c r="B252" s="939"/>
      <c r="C252" s="939"/>
      <c r="D252" s="939"/>
      <c r="E252" s="939"/>
      <c r="F252" s="940"/>
      <c r="G252" s="938"/>
      <c r="H252" s="939"/>
      <c r="I252" s="939"/>
      <c r="J252" s="939"/>
      <c r="K252" s="940"/>
    </row>
    <row r="253" spans="1:11" ht="15.75" hidden="1" thickBot="1" x14ac:dyDescent="0.3">
      <c r="A253" s="938"/>
      <c r="B253" s="939"/>
      <c r="C253" s="939"/>
      <c r="D253" s="939"/>
      <c r="E253" s="939"/>
      <c r="F253" s="940"/>
      <c r="G253" s="938"/>
      <c r="H253" s="939"/>
      <c r="I253" s="939"/>
      <c r="J253" s="939"/>
      <c r="K253" s="940"/>
    </row>
    <row r="254" spans="1:11" ht="15.75" hidden="1" thickBot="1" x14ac:dyDescent="0.3">
      <c r="A254" s="938"/>
      <c r="B254" s="939"/>
      <c r="C254" s="939"/>
      <c r="D254" s="939"/>
      <c r="E254" s="939"/>
      <c r="F254" s="940"/>
      <c r="G254" s="938"/>
      <c r="H254" s="939"/>
      <c r="I254" s="939"/>
      <c r="J254" s="939"/>
      <c r="K254" s="940"/>
    </row>
    <row r="255" spans="1:11" ht="15.75" hidden="1" thickBot="1" x14ac:dyDescent="0.3">
      <c r="A255" s="938"/>
      <c r="B255" s="939"/>
      <c r="C255" s="939"/>
      <c r="D255" s="939"/>
      <c r="E255" s="939"/>
      <c r="F255" s="940"/>
      <c r="G255" s="938"/>
      <c r="H255" s="939"/>
      <c r="I255" s="939"/>
      <c r="J255" s="939"/>
      <c r="K255" s="940"/>
    </row>
    <row r="256" spans="1:11" ht="15.75" hidden="1" thickBot="1" x14ac:dyDescent="0.3">
      <c r="A256" s="938"/>
      <c r="B256" s="939"/>
      <c r="C256" s="939"/>
      <c r="D256" s="939"/>
      <c r="E256" s="939"/>
      <c r="F256" s="940"/>
      <c r="G256" s="938"/>
      <c r="H256" s="939"/>
      <c r="I256" s="939"/>
      <c r="J256" s="939"/>
      <c r="K256" s="940"/>
    </row>
    <row r="257" spans="1:11" ht="15.75" hidden="1" thickBot="1" x14ac:dyDescent="0.3">
      <c r="A257" s="938"/>
      <c r="B257" s="939"/>
      <c r="C257" s="939"/>
      <c r="D257" s="939"/>
      <c r="E257" s="939"/>
      <c r="F257" s="940"/>
      <c r="G257" s="938"/>
      <c r="H257" s="939"/>
      <c r="I257" s="939"/>
      <c r="J257" s="939"/>
      <c r="K257" s="940"/>
    </row>
    <row r="258" spans="1:11" ht="15.75" hidden="1" thickBot="1" x14ac:dyDescent="0.3">
      <c r="A258" s="938"/>
      <c r="B258" s="939"/>
      <c r="C258" s="939"/>
      <c r="D258" s="939"/>
      <c r="E258" s="939"/>
      <c r="F258" s="940"/>
      <c r="G258" s="938"/>
      <c r="H258" s="939"/>
      <c r="I258" s="939"/>
      <c r="J258" s="939"/>
      <c r="K258" s="940"/>
    </row>
    <row r="259" spans="1:11" ht="15.75" hidden="1" thickBot="1" x14ac:dyDescent="0.3">
      <c r="A259" s="938"/>
      <c r="B259" s="939"/>
      <c r="C259" s="939"/>
      <c r="D259" s="939"/>
      <c r="E259" s="939"/>
      <c r="F259" s="940"/>
      <c r="G259" s="938"/>
      <c r="H259" s="939"/>
      <c r="I259" s="939"/>
      <c r="J259" s="939"/>
      <c r="K259" s="940"/>
    </row>
    <row r="260" spans="1:11" ht="15.75" hidden="1" thickBot="1" x14ac:dyDescent="0.3">
      <c r="A260" s="974" t="s">
        <v>709</v>
      </c>
      <c r="B260" s="975"/>
      <c r="C260" s="975"/>
      <c r="D260" s="975"/>
      <c r="E260" s="975"/>
      <c r="F260" s="976"/>
      <c r="G260" s="974" t="s">
        <v>710</v>
      </c>
      <c r="H260" s="975"/>
      <c r="I260" s="975"/>
      <c r="J260" s="975"/>
      <c r="K260" s="976"/>
    </row>
    <row r="261" spans="1:11" ht="15.75" hidden="1" thickBot="1" x14ac:dyDescent="0.3">
      <c r="A261" s="977"/>
      <c r="B261" s="978"/>
      <c r="C261" s="978"/>
      <c r="D261" s="978"/>
      <c r="E261" s="978"/>
      <c r="F261" s="979"/>
      <c r="G261" s="977"/>
      <c r="H261" s="978"/>
      <c r="I261" s="978"/>
      <c r="J261" s="978"/>
      <c r="K261" s="979"/>
    </row>
    <row r="262" spans="1:11" ht="15.75" hidden="1" thickBot="1" x14ac:dyDescent="0.3">
      <c r="A262" s="938" t="s">
        <v>553</v>
      </c>
      <c r="B262" s="939"/>
      <c r="C262" s="939"/>
      <c r="D262" s="939"/>
      <c r="E262" s="939"/>
      <c r="F262" s="940"/>
      <c r="G262" s="938" t="s">
        <v>554</v>
      </c>
      <c r="H262" s="939"/>
      <c r="I262" s="939"/>
      <c r="J262" s="939"/>
      <c r="K262" s="940"/>
    </row>
    <row r="263" spans="1:11" ht="15.75" hidden="1" thickBot="1" x14ac:dyDescent="0.3">
      <c r="A263" s="938"/>
      <c r="B263" s="939"/>
      <c r="C263" s="939"/>
      <c r="D263" s="939"/>
      <c r="E263" s="939"/>
      <c r="F263" s="940"/>
      <c r="G263" s="938"/>
      <c r="H263" s="939"/>
      <c r="I263" s="939"/>
      <c r="J263" s="939"/>
      <c r="K263" s="940"/>
    </row>
    <row r="264" spans="1:11" ht="15.75" hidden="1" thickBot="1" x14ac:dyDescent="0.3">
      <c r="A264" s="938"/>
      <c r="B264" s="939"/>
      <c r="C264" s="939"/>
      <c r="D264" s="939"/>
      <c r="E264" s="939"/>
      <c r="F264" s="940"/>
      <c r="G264" s="938"/>
      <c r="H264" s="939"/>
      <c r="I264" s="939"/>
      <c r="J264" s="939"/>
      <c r="K264" s="940"/>
    </row>
    <row r="265" spans="1:11" ht="15.75" hidden="1" thickBot="1" x14ac:dyDescent="0.3">
      <c r="A265" s="938"/>
      <c r="B265" s="939"/>
      <c r="C265" s="939"/>
      <c r="D265" s="939"/>
      <c r="E265" s="939"/>
      <c r="F265" s="940"/>
      <c r="G265" s="938"/>
      <c r="H265" s="939"/>
      <c r="I265" s="939"/>
      <c r="J265" s="939"/>
      <c r="K265" s="940"/>
    </row>
    <row r="266" spans="1:11" ht="15.75" hidden="1" thickBot="1" x14ac:dyDescent="0.3">
      <c r="A266" s="938"/>
      <c r="B266" s="939"/>
      <c r="C266" s="939"/>
      <c r="D266" s="939"/>
      <c r="E266" s="939"/>
      <c r="F266" s="940"/>
      <c r="G266" s="938"/>
      <c r="H266" s="939"/>
      <c r="I266" s="939"/>
      <c r="J266" s="939"/>
      <c r="K266" s="940"/>
    </row>
    <row r="267" spans="1:11" ht="15.75" hidden="1" thickBot="1" x14ac:dyDescent="0.3">
      <c r="A267" s="938"/>
      <c r="B267" s="939"/>
      <c r="C267" s="939"/>
      <c r="D267" s="939"/>
      <c r="E267" s="939"/>
      <c r="F267" s="940"/>
      <c r="G267" s="938"/>
      <c r="H267" s="939"/>
      <c r="I267" s="939"/>
      <c r="J267" s="939"/>
      <c r="K267" s="940"/>
    </row>
    <row r="268" spans="1:11" ht="15.75" hidden="1" thickBot="1" x14ac:dyDescent="0.3">
      <c r="A268" s="938"/>
      <c r="B268" s="939"/>
      <c r="C268" s="939"/>
      <c r="D268" s="939"/>
      <c r="E268" s="939"/>
      <c r="F268" s="940"/>
      <c r="G268" s="938"/>
      <c r="H268" s="939"/>
      <c r="I268" s="939"/>
      <c r="J268" s="939"/>
      <c r="K268" s="940"/>
    </row>
    <row r="269" spans="1:11" ht="15.75" hidden="1" thickBot="1" x14ac:dyDescent="0.3">
      <c r="A269" s="938"/>
      <c r="B269" s="939"/>
      <c r="C269" s="939"/>
      <c r="D269" s="939"/>
      <c r="E269" s="939"/>
      <c r="F269" s="940"/>
      <c r="G269" s="938"/>
      <c r="H269" s="939"/>
      <c r="I269" s="939"/>
      <c r="J269" s="939"/>
      <c r="K269" s="940"/>
    </row>
    <row r="270" spans="1:11" ht="15.75" hidden="1" thickBot="1" x14ac:dyDescent="0.3">
      <c r="A270" s="938"/>
      <c r="B270" s="939"/>
      <c r="C270" s="939"/>
      <c r="D270" s="939"/>
      <c r="E270" s="939"/>
      <c r="F270" s="940"/>
      <c r="G270" s="938"/>
      <c r="H270" s="939"/>
      <c r="I270" s="939"/>
      <c r="J270" s="939"/>
      <c r="K270" s="940"/>
    </row>
    <row r="271" spans="1:11" ht="15.75" hidden="1" thickBot="1" x14ac:dyDescent="0.3">
      <c r="A271" s="938"/>
      <c r="B271" s="939"/>
      <c r="C271" s="939"/>
      <c r="D271" s="939"/>
      <c r="E271" s="939"/>
      <c r="F271" s="940"/>
      <c r="G271" s="938"/>
      <c r="H271" s="939"/>
      <c r="I271" s="939"/>
      <c r="J271" s="939"/>
      <c r="K271" s="940"/>
    </row>
    <row r="272" spans="1:11" ht="15.75" hidden="1" thickBot="1" x14ac:dyDescent="0.3">
      <c r="A272" s="938"/>
      <c r="B272" s="939"/>
      <c r="C272" s="939"/>
      <c r="D272" s="939"/>
      <c r="E272" s="939"/>
      <c r="F272" s="940"/>
      <c r="G272" s="938"/>
      <c r="H272" s="939"/>
      <c r="I272" s="939"/>
      <c r="J272" s="939"/>
      <c r="K272" s="940"/>
    </row>
    <row r="273" spans="1:11" ht="15.75" hidden="1" thickBot="1" x14ac:dyDescent="0.3">
      <c r="A273" s="938"/>
      <c r="B273" s="939"/>
      <c r="C273" s="939"/>
      <c r="D273" s="939"/>
      <c r="E273" s="939"/>
      <c r="F273" s="940"/>
      <c r="G273" s="938"/>
      <c r="H273" s="939"/>
      <c r="I273" s="939"/>
      <c r="J273" s="939"/>
      <c r="K273" s="940"/>
    </row>
    <row r="274" spans="1:11" ht="15.75" hidden="1" thickBot="1" x14ac:dyDescent="0.3">
      <c r="A274" s="938"/>
      <c r="B274" s="939"/>
      <c r="C274" s="939"/>
      <c r="D274" s="939"/>
      <c r="E274" s="939"/>
      <c r="F274" s="940"/>
      <c r="G274" s="938"/>
      <c r="H274" s="939"/>
      <c r="I274" s="939"/>
      <c r="J274" s="939"/>
      <c r="K274" s="940"/>
    </row>
    <row r="275" spans="1:11" ht="15.75" hidden="1" thickBot="1" x14ac:dyDescent="0.3">
      <c r="A275" s="938"/>
      <c r="B275" s="939"/>
      <c r="C275" s="939"/>
      <c r="D275" s="939"/>
      <c r="E275" s="939"/>
      <c r="F275" s="940"/>
      <c r="G275" s="938"/>
      <c r="H275" s="939"/>
      <c r="I275" s="939"/>
      <c r="J275" s="939"/>
      <c r="K275" s="940"/>
    </row>
    <row r="276" spans="1:11" ht="15.75" hidden="1" thickBot="1" x14ac:dyDescent="0.3">
      <c r="A276" s="968" t="s">
        <v>711</v>
      </c>
      <c r="B276" s="969"/>
      <c r="C276" s="969"/>
      <c r="D276" s="969"/>
      <c r="E276" s="969"/>
      <c r="F276" s="970"/>
      <c r="G276" s="974" t="s">
        <v>712</v>
      </c>
      <c r="H276" s="975"/>
      <c r="I276" s="975"/>
      <c r="J276" s="975"/>
      <c r="K276" s="976"/>
    </row>
    <row r="277" spans="1:11" ht="15.75" hidden="1" thickBot="1" x14ac:dyDescent="0.3">
      <c r="A277" s="971"/>
      <c r="B277" s="972"/>
      <c r="C277" s="972"/>
      <c r="D277" s="972"/>
      <c r="E277" s="972"/>
      <c r="F277" s="973"/>
      <c r="G277" s="977"/>
      <c r="H277" s="978"/>
      <c r="I277" s="978"/>
      <c r="J277" s="978"/>
      <c r="K277" s="979"/>
    </row>
    <row r="278" spans="1:11" ht="15.75" hidden="1" thickBot="1" x14ac:dyDescent="0.3">
      <c r="A278" s="953" t="s">
        <v>621</v>
      </c>
      <c r="B278" s="954"/>
      <c r="C278" s="954"/>
      <c r="D278" s="954"/>
      <c r="E278" s="954"/>
      <c r="F278" s="955"/>
      <c r="G278" s="953" t="s">
        <v>622</v>
      </c>
      <c r="H278" s="954"/>
      <c r="I278" s="954"/>
      <c r="J278" s="954"/>
      <c r="K278" s="955"/>
    </row>
    <row r="279" spans="1:11" ht="15.75" hidden="1" thickBot="1" x14ac:dyDescent="0.3">
      <c r="A279" s="938"/>
      <c r="B279" s="939"/>
      <c r="C279" s="939"/>
      <c r="D279" s="939"/>
      <c r="E279" s="939"/>
      <c r="F279" s="940"/>
      <c r="G279" s="938"/>
      <c r="H279" s="939"/>
      <c r="I279" s="939"/>
      <c r="J279" s="939"/>
      <c r="K279" s="940"/>
    </row>
    <row r="280" spans="1:11" ht="15.75" hidden="1" thickBot="1" x14ac:dyDescent="0.3">
      <c r="A280" s="938"/>
      <c r="B280" s="939"/>
      <c r="C280" s="939"/>
      <c r="D280" s="939"/>
      <c r="E280" s="939"/>
      <c r="F280" s="940"/>
      <c r="G280" s="938"/>
      <c r="H280" s="939"/>
      <c r="I280" s="939"/>
      <c r="J280" s="939"/>
      <c r="K280" s="940"/>
    </row>
    <row r="281" spans="1:11" ht="15.75" hidden="1" thickBot="1" x14ac:dyDescent="0.3">
      <c r="A281" s="938"/>
      <c r="B281" s="939"/>
      <c r="C281" s="939"/>
      <c r="D281" s="939"/>
      <c r="E281" s="939"/>
      <c r="F281" s="940"/>
      <c r="G281" s="938"/>
      <c r="H281" s="939"/>
      <c r="I281" s="939"/>
      <c r="J281" s="939"/>
      <c r="K281" s="940"/>
    </row>
    <row r="282" spans="1:11" ht="15.75" hidden="1" thickBot="1" x14ac:dyDescent="0.3">
      <c r="A282" s="938"/>
      <c r="B282" s="939"/>
      <c r="C282" s="939"/>
      <c r="D282" s="939"/>
      <c r="E282" s="939"/>
      <c r="F282" s="940"/>
      <c r="G282" s="938"/>
      <c r="H282" s="939"/>
      <c r="I282" s="939"/>
      <c r="J282" s="939"/>
      <c r="K282" s="940"/>
    </row>
    <row r="283" spans="1:11" ht="15.75" hidden="1" thickBot="1" x14ac:dyDescent="0.3">
      <c r="A283" s="938"/>
      <c r="B283" s="939"/>
      <c r="C283" s="939"/>
      <c r="D283" s="939"/>
      <c r="E283" s="939"/>
      <c r="F283" s="940"/>
      <c r="G283" s="938"/>
      <c r="H283" s="939"/>
      <c r="I283" s="939"/>
      <c r="J283" s="939"/>
      <c r="K283" s="940"/>
    </row>
    <row r="284" spans="1:11" ht="15.75" hidden="1" thickBot="1" x14ac:dyDescent="0.3">
      <c r="A284" s="938"/>
      <c r="B284" s="939"/>
      <c r="C284" s="939"/>
      <c r="D284" s="939"/>
      <c r="E284" s="939"/>
      <c r="F284" s="940"/>
      <c r="G284" s="938"/>
      <c r="H284" s="939"/>
      <c r="I284" s="939"/>
      <c r="J284" s="939"/>
      <c r="K284" s="940"/>
    </row>
    <row r="285" spans="1:11" ht="15.75" hidden="1" thickBot="1" x14ac:dyDescent="0.3">
      <c r="A285" s="938"/>
      <c r="B285" s="939"/>
      <c r="C285" s="939"/>
      <c r="D285" s="939"/>
      <c r="E285" s="939"/>
      <c r="F285" s="940"/>
      <c r="G285" s="938"/>
      <c r="H285" s="939"/>
      <c r="I285" s="939"/>
      <c r="J285" s="939"/>
      <c r="K285" s="940"/>
    </row>
    <row r="286" spans="1:11" ht="15.75" hidden="1" thickBot="1" x14ac:dyDescent="0.3">
      <c r="A286" s="938"/>
      <c r="B286" s="939"/>
      <c r="C286" s="939"/>
      <c r="D286" s="939"/>
      <c r="E286" s="939"/>
      <c r="F286" s="940"/>
      <c r="G286" s="938"/>
      <c r="H286" s="939"/>
      <c r="I286" s="939"/>
      <c r="J286" s="939"/>
      <c r="K286" s="940"/>
    </row>
    <row r="287" spans="1:11" ht="15.75" hidden="1" thickBot="1" x14ac:dyDescent="0.3">
      <c r="A287" s="938"/>
      <c r="B287" s="939"/>
      <c r="C287" s="939"/>
      <c r="D287" s="939"/>
      <c r="E287" s="939"/>
      <c r="F287" s="940"/>
      <c r="G287" s="938"/>
      <c r="H287" s="939"/>
      <c r="I287" s="939"/>
      <c r="J287" s="939"/>
      <c r="K287" s="940"/>
    </row>
    <row r="288" spans="1:11" ht="15.75" hidden="1" thickBot="1" x14ac:dyDescent="0.3">
      <c r="A288" s="938"/>
      <c r="B288" s="939"/>
      <c r="C288" s="939"/>
      <c r="D288" s="939"/>
      <c r="E288" s="939"/>
      <c r="F288" s="940"/>
      <c r="G288" s="938"/>
      <c r="H288" s="939"/>
      <c r="I288" s="939"/>
      <c r="J288" s="939"/>
      <c r="K288" s="940"/>
    </row>
    <row r="289" spans="1:11" ht="15.75" hidden="1" thickBot="1" x14ac:dyDescent="0.3">
      <c r="A289" s="938"/>
      <c r="B289" s="939"/>
      <c r="C289" s="939"/>
      <c r="D289" s="939"/>
      <c r="E289" s="939"/>
      <c r="F289" s="940"/>
      <c r="G289" s="938"/>
      <c r="H289" s="939"/>
      <c r="I289" s="939"/>
      <c r="J289" s="939"/>
      <c r="K289" s="940"/>
    </row>
    <row r="290" spans="1:11" ht="15.75" hidden="1" thickBot="1" x14ac:dyDescent="0.3">
      <c r="A290" s="938"/>
      <c r="B290" s="939"/>
      <c r="C290" s="939"/>
      <c r="D290" s="939"/>
      <c r="E290" s="939"/>
      <c r="F290" s="940"/>
      <c r="G290" s="938"/>
      <c r="H290" s="939"/>
      <c r="I290" s="939"/>
      <c r="J290" s="939"/>
      <c r="K290" s="940"/>
    </row>
    <row r="291" spans="1:11" ht="15.75" hidden="1" thickBot="1" x14ac:dyDescent="0.3">
      <c r="A291" s="938"/>
      <c r="B291" s="939"/>
      <c r="C291" s="939"/>
      <c r="D291" s="939"/>
      <c r="E291" s="939"/>
      <c r="F291" s="940"/>
      <c r="G291" s="938"/>
      <c r="H291" s="939"/>
      <c r="I291" s="939"/>
      <c r="J291" s="939"/>
      <c r="K291" s="940"/>
    </row>
    <row r="292" spans="1:11" ht="15.75" hidden="1" thickBot="1" x14ac:dyDescent="0.3">
      <c r="A292" s="968" t="s">
        <v>681</v>
      </c>
      <c r="B292" s="969"/>
      <c r="C292" s="969"/>
      <c r="D292" s="969"/>
      <c r="E292" s="969"/>
      <c r="F292" s="970"/>
      <c r="G292" s="974" t="s">
        <v>692</v>
      </c>
      <c r="H292" s="975"/>
      <c r="I292" s="975"/>
      <c r="J292" s="975"/>
      <c r="K292" s="976"/>
    </row>
    <row r="293" spans="1:11" ht="15.75" hidden="1" thickBot="1" x14ac:dyDescent="0.3">
      <c r="A293" s="971"/>
      <c r="B293" s="972"/>
      <c r="C293" s="972"/>
      <c r="D293" s="972"/>
      <c r="E293" s="972"/>
      <c r="F293" s="973"/>
      <c r="G293" s="977"/>
      <c r="H293" s="978"/>
      <c r="I293" s="978"/>
      <c r="J293" s="978"/>
      <c r="K293" s="979"/>
    </row>
    <row r="294" spans="1:11" x14ac:dyDescent="0.25">
      <c r="A294" s="953" t="s">
        <v>623</v>
      </c>
      <c r="B294" s="954"/>
      <c r="C294" s="954"/>
      <c r="D294" s="954"/>
      <c r="E294" s="954"/>
      <c r="F294" s="955"/>
      <c r="G294" s="953" t="s">
        <v>624</v>
      </c>
      <c r="H294" s="954"/>
      <c r="I294" s="954"/>
      <c r="J294" s="954"/>
      <c r="K294" s="955"/>
    </row>
    <row r="295" spans="1:11" x14ac:dyDescent="0.25">
      <c r="A295" s="938"/>
      <c r="B295" s="939"/>
      <c r="C295" s="939"/>
      <c r="D295" s="939"/>
      <c r="E295" s="939"/>
      <c r="F295" s="940"/>
      <c r="G295" s="938"/>
      <c r="H295" s="939"/>
      <c r="I295" s="939"/>
      <c r="J295" s="939"/>
      <c r="K295" s="940"/>
    </row>
    <row r="296" spans="1:11" x14ac:dyDescent="0.25">
      <c r="A296" s="938"/>
      <c r="B296" s="939"/>
      <c r="C296" s="939"/>
      <c r="D296" s="939"/>
      <c r="E296" s="939"/>
      <c r="F296" s="940"/>
      <c r="G296" s="938"/>
      <c r="H296" s="939"/>
      <c r="I296" s="939"/>
      <c r="J296" s="939"/>
      <c r="K296" s="940"/>
    </row>
    <row r="297" spans="1:11" x14ac:dyDescent="0.25">
      <c r="A297" s="938"/>
      <c r="B297" s="939"/>
      <c r="C297" s="939"/>
      <c r="D297" s="939"/>
      <c r="E297" s="939"/>
      <c r="F297" s="940"/>
      <c r="G297" s="938"/>
      <c r="H297" s="939"/>
      <c r="I297" s="939"/>
      <c r="J297" s="939"/>
      <c r="K297" s="940"/>
    </row>
    <row r="298" spans="1:11" x14ac:dyDescent="0.25">
      <c r="A298" s="938"/>
      <c r="B298" s="939"/>
      <c r="C298" s="939"/>
      <c r="D298" s="939"/>
      <c r="E298" s="939"/>
      <c r="F298" s="940"/>
      <c r="G298" s="938"/>
      <c r="H298" s="939"/>
      <c r="I298" s="939"/>
      <c r="J298" s="939"/>
      <c r="K298" s="940"/>
    </row>
    <row r="299" spans="1:11" x14ac:dyDescent="0.25">
      <c r="A299" s="938"/>
      <c r="B299" s="939"/>
      <c r="C299" s="939"/>
      <c r="D299" s="939"/>
      <c r="E299" s="939"/>
      <c r="F299" s="940"/>
      <c r="G299" s="938"/>
      <c r="H299" s="939"/>
      <c r="I299" s="939"/>
      <c r="J299" s="939"/>
      <c r="K299" s="940"/>
    </row>
    <row r="300" spans="1:11" x14ac:dyDescent="0.25">
      <c r="A300" s="938"/>
      <c r="B300" s="939"/>
      <c r="C300" s="939"/>
      <c r="D300" s="939"/>
      <c r="E300" s="939"/>
      <c r="F300" s="940"/>
      <c r="G300" s="938"/>
      <c r="H300" s="939"/>
      <c r="I300" s="939"/>
      <c r="J300" s="939"/>
      <c r="K300" s="940"/>
    </row>
    <row r="301" spans="1:11" x14ac:dyDescent="0.25">
      <c r="A301" s="938"/>
      <c r="B301" s="939"/>
      <c r="C301" s="939"/>
      <c r="D301" s="939"/>
      <c r="E301" s="939"/>
      <c r="F301" s="940"/>
      <c r="G301" s="938"/>
      <c r="H301" s="939"/>
      <c r="I301" s="939"/>
      <c r="J301" s="939"/>
      <c r="K301" s="940"/>
    </row>
    <row r="302" spans="1:11" x14ac:dyDescent="0.25">
      <c r="A302" s="938"/>
      <c r="B302" s="939"/>
      <c r="C302" s="939"/>
      <c r="D302" s="939"/>
      <c r="E302" s="939"/>
      <c r="F302" s="940"/>
      <c r="G302" s="938"/>
      <c r="H302" s="939"/>
      <c r="I302" s="939"/>
      <c r="J302" s="939"/>
      <c r="K302" s="940"/>
    </row>
    <row r="303" spans="1:11" x14ac:dyDescent="0.25">
      <c r="A303" s="938"/>
      <c r="B303" s="939"/>
      <c r="C303" s="939"/>
      <c r="D303" s="939"/>
      <c r="E303" s="939"/>
      <c r="F303" s="940"/>
      <c r="G303" s="938"/>
      <c r="H303" s="939"/>
      <c r="I303" s="939"/>
      <c r="J303" s="939"/>
      <c r="K303" s="940"/>
    </row>
    <row r="304" spans="1:11" x14ac:dyDescent="0.25">
      <c r="A304" s="938"/>
      <c r="B304" s="939"/>
      <c r="C304" s="939"/>
      <c r="D304" s="939"/>
      <c r="E304" s="939"/>
      <c r="F304" s="940"/>
      <c r="G304" s="938"/>
      <c r="H304" s="939"/>
      <c r="I304" s="939"/>
      <c r="J304" s="939"/>
      <c r="K304" s="940"/>
    </row>
    <row r="305" spans="1:11" x14ac:dyDescent="0.25">
      <c r="A305" s="938"/>
      <c r="B305" s="939"/>
      <c r="C305" s="939"/>
      <c r="D305" s="939"/>
      <c r="E305" s="939"/>
      <c r="F305" s="940"/>
      <c r="G305" s="938"/>
      <c r="H305" s="939"/>
      <c r="I305" s="939"/>
      <c r="J305" s="939"/>
      <c r="K305" s="940"/>
    </row>
    <row r="306" spans="1:11" x14ac:dyDescent="0.25">
      <c r="A306" s="938"/>
      <c r="B306" s="939"/>
      <c r="C306" s="939"/>
      <c r="D306" s="939"/>
      <c r="E306" s="939"/>
      <c r="F306" s="940"/>
      <c r="G306" s="938"/>
      <c r="H306" s="939"/>
      <c r="I306" s="939"/>
      <c r="J306" s="939"/>
      <c r="K306" s="940"/>
    </row>
    <row r="307" spans="1:11" ht="15.75" thickBot="1" x14ac:dyDescent="0.3">
      <c r="A307" s="938"/>
      <c r="B307" s="939"/>
      <c r="C307" s="939"/>
      <c r="D307" s="939"/>
      <c r="E307" s="939"/>
      <c r="F307" s="940"/>
      <c r="G307" s="938"/>
      <c r="H307" s="939"/>
      <c r="I307" s="939"/>
      <c r="J307" s="939"/>
      <c r="K307" s="940"/>
    </row>
    <row r="308" spans="1:11" x14ac:dyDescent="0.25">
      <c r="A308" s="974" t="s">
        <v>937</v>
      </c>
      <c r="B308" s="975"/>
      <c r="C308" s="975"/>
      <c r="D308" s="975"/>
      <c r="E308" s="975"/>
      <c r="F308" s="976"/>
      <c r="G308" s="974" t="s">
        <v>938</v>
      </c>
      <c r="H308" s="975"/>
      <c r="I308" s="975"/>
      <c r="J308" s="975"/>
      <c r="K308" s="976"/>
    </row>
    <row r="309" spans="1:11" ht="15.75" thickBot="1" x14ac:dyDescent="0.3">
      <c r="A309" s="977"/>
      <c r="B309" s="978"/>
      <c r="C309" s="978"/>
      <c r="D309" s="978"/>
      <c r="E309" s="978"/>
      <c r="F309" s="979"/>
      <c r="G309" s="977"/>
      <c r="H309" s="978"/>
      <c r="I309" s="978"/>
      <c r="J309" s="978"/>
      <c r="K309" s="979"/>
    </row>
    <row r="310" spans="1:11" ht="15.75" hidden="1" thickBot="1" x14ac:dyDescent="0.3">
      <c r="A310" s="938"/>
      <c r="B310" s="939"/>
      <c r="C310" s="939"/>
      <c r="D310" s="939"/>
      <c r="E310" s="939"/>
      <c r="F310" s="940"/>
      <c r="G310" s="938" t="s">
        <v>554</v>
      </c>
      <c r="H310" s="939"/>
      <c r="I310" s="939"/>
      <c r="J310" s="939"/>
      <c r="K310" s="940"/>
    </row>
    <row r="311" spans="1:11" ht="15.75" hidden="1" thickBot="1" x14ac:dyDescent="0.3">
      <c r="A311" s="938"/>
      <c r="B311" s="939"/>
      <c r="C311" s="939"/>
      <c r="D311" s="939"/>
      <c r="E311" s="939"/>
      <c r="F311" s="940"/>
      <c r="G311" s="938"/>
      <c r="H311" s="939"/>
      <c r="I311" s="939"/>
      <c r="J311" s="939"/>
      <c r="K311" s="940"/>
    </row>
    <row r="312" spans="1:11" ht="15.75" hidden="1" thickBot="1" x14ac:dyDescent="0.3">
      <c r="A312" s="938"/>
      <c r="B312" s="939"/>
      <c r="C312" s="939"/>
      <c r="D312" s="939"/>
      <c r="E312" s="939"/>
      <c r="F312" s="940"/>
      <c r="G312" s="938"/>
      <c r="H312" s="939"/>
      <c r="I312" s="939"/>
      <c r="J312" s="939"/>
      <c r="K312" s="940"/>
    </row>
    <row r="313" spans="1:11" ht="15.75" hidden="1" thickBot="1" x14ac:dyDescent="0.3">
      <c r="A313" s="938"/>
      <c r="B313" s="939"/>
      <c r="C313" s="939"/>
      <c r="D313" s="939"/>
      <c r="E313" s="939"/>
      <c r="F313" s="940"/>
      <c r="G313" s="938"/>
      <c r="H313" s="939"/>
      <c r="I313" s="939"/>
      <c r="J313" s="939"/>
      <c r="K313" s="940"/>
    </row>
    <row r="314" spans="1:11" ht="15.75" hidden="1" thickBot="1" x14ac:dyDescent="0.3">
      <c r="A314" s="938"/>
      <c r="B314" s="939"/>
      <c r="C314" s="939"/>
      <c r="D314" s="939"/>
      <c r="E314" s="939"/>
      <c r="F314" s="940"/>
      <c r="G314" s="938"/>
      <c r="H314" s="939"/>
      <c r="I314" s="939"/>
      <c r="J314" s="939"/>
      <c r="K314" s="940"/>
    </row>
    <row r="315" spans="1:11" ht="15.75" hidden="1" thickBot="1" x14ac:dyDescent="0.3">
      <c r="A315" s="938"/>
      <c r="B315" s="939"/>
      <c r="C315" s="939"/>
      <c r="D315" s="939"/>
      <c r="E315" s="939"/>
      <c r="F315" s="940"/>
      <c r="G315" s="938"/>
      <c r="H315" s="939"/>
      <c r="I315" s="939"/>
      <c r="J315" s="939"/>
      <c r="K315" s="940"/>
    </row>
    <row r="316" spans="1:11" ht="15.75" hidden="1" thickBot="1" x14ac:dyDescent="0.3">
      <c r="A316" s="938"/>
      <c r="B316" s="939"/>
      <c r="C316" s="939"/>
      <c r="D316" s="939"/>
      <c r="E316" s="939"/>
      <c r="F316" s="940"/>
      <c r="G316" s="938"/>
      <c r="H316" s="939"/>
      <c r="I316" s="939"/>
      <c r="J316" s="939"/>
      <c r="K316" s="940"/>
    </row>
    <row r="317" spans="1:11" ht="15.75" hidden="1" thickBot="1" x14ac:dyDescent="0.3">
      <c r="A317" s="938"/>
      <c r="B317" s="939"/>
      <c r="C317" s="939"/>
      <c r="D317" s="939"/>
      <c r="E317" s="939"/>
      <c r="F317" s="940"/>
      <c r="G317" s="938"/>
      <c r="H317" s="939"/>
      <c r="I317" s="939"/>
      <c r="J317" s="939"/>
      <c r="K317" s="940"/>
    </row>
    <row r="318" spans="1:11" ht="15.75" hidden="1" thickBot="1" x14ac:dyDescent="0.3">
      <c r="A318" s="938"/>
      <c r="B318" s="939"/>
      <c r="C318" s="939"/>
      <c r="D318" s="939"/>
      <c r="E318" s="939"/>
      <c r="F318" s="940"/>
      <c r="G318" s="938"/>
      <c r="H318" s="939"/>
      <c r="I318" s="939"/>
      <c r="J318" s="939"/>
      <c r="K318" s="940"/>
    </row>
    <row r="319" spans="1:11" ht="15.75" hidden="1" thickBot="1" x14ac:dyDescent="0.3">
      <c r="A319" s="938"/>
      <c r="B319" s="939"/>
      <c r="C319" s="939"/>
      <c r="D319" s="939"/>
      <c r="E319" s="939"/>
      <c r="F319" s="940"/>
      <c r="G319" s="938"/>
      <c r="H319" s="939"/>
      <c r="I319" s="939"/>
      <c r="J319" s="939"/>
      <c r="K319" s="940"/>
    </row>
    <row r="320" spans="1:11" ht="15.75" hidden="1" thickBot="1" x14ac:dyDescent="0.3">
      <c r="A320" s="938"/>
      <c r="B320" s="939"/>
      <c r="C320" s="939"/>
      <c r="D320" s="939"/>
      <c r="E320" s="939"/>
      <c r="F320" s="940"/>
      <c r="G320" s="938"/>
      <c r="H320" s="939"/>
      <c r="I320" s="939"/>
      <c r="J320" s="939"/>
      <c r="K320" s="940"/>
    </row>
    <row r="321" spans="1:11" ht="15.75" hidden="1" thickBot="1" x14ac:dyDescent="0.3">
      <c r="A321" s="938"/>
      <c r="B321" s="939"/>
      <c r="C321" s="939"/>
      <c r="D321" s="939"/>
      <c r="E321" s="939"/>
      <c r="F321" s="940"/>
      <c r="G321" s="938"/>
      <c r="H321" s="939"/>
      <c r="I321" s="939"/>
      <c r="J321" s="939"/>
      <c r="K321" s="940"/>
    </row>
    <row r="322" spans="1:11" ht="15.75" hidden="1" thickBot="1" x14ac:dyDescent="0.3">
      <c r="A322" s="938"/>
      <c r="B322" s="939"/>
      <c r="C322" s="939"/>
      <c r="D322" s="939"/>
      <c r="E322" s="939"/>
      <c r="F322" s="940"/>
      <c r="G322" s="938"/>
      <c r="H322" s="939"/>
      <c r="I322" s="939"/>
      <c r="J322" s="939"/>
      <c r="K322" s="940"/>
    </row>
    <row r="323" spans="1:11" ht="15.75" hidden="1" thickBot="1" x14ac:dyDescent="0.3">
      <c r="A323" s="938"/>
      <c r="B323" s="939"/>
      <c r="C323" s="939"/>
      <c r="D323" s="939"/>
      <c r="E323" s="939"/>
      <c r="F323" s="940"/>
      <c r="G323" s="938"/>
      <c r="H323" s="939"/>
      <c r="I323" s="939"/>
      <c r="J323" s="939"/>
      <c r="K323" s="940"/>
    </row>
    <row r="324" spans="1:11" ht="15.75" hidden="1" thickBot="1" x14ac:dyDescent="0.3">
      <c r="A324" s="968" t="s">
        <v>744</v>
      </c>
      <c r="B324" s="969"/>
      <c r="C324" s="969"/>
      <c r="D324" s="969"/>
      <c r="E324" s="969"/>
      <c r="F324" s="970"/>
      <c r="G324" s="974" t="s">
        <v>744</v>
      </c>
      <c r="H324" s="975"/>
      <c r="I324" s="975"/>
      <c r="J324" s="975"/>
      <c r="K324" s="976"/>
    </row>
    <row r="325" spans="1:11" ht="15.75" hidden="1" thickBot="1" x14ac:dyDescent="0.3">
      <c r="A325" s="971"/>
      <c r="B325" s="972"/>
      <c r="C325" s="972"/>
      <c r="D325" s="972"/>
      <c r="E325" s="972"/>
      <c r="F325" s="973"/>
      <c r="G325" s="977"/>
      <c r="H325" s="978"/>
      <c r="I325" s="978"/>
      <c r="J325" s="978"/>
      <c r="K325" s="979"/>
    </row>
    <row r="326" spans="1:11" ht="15.75" hidden="1" thickBot="1" x14ac:dyDescent="0.3">
      <c r="A326" s="953" t="s">
        <v>621</v>
      </c>
      <c r="B326" s="954"/>
      <c r="C326" s="954"/>
      <c r="D326" s="954"/>
      <c r="E326" s="954"/>
      <c r="F326" s="955"/>
      <c r="G326" s="953"/>
      <c r="H326" s="954"/>
      <c r="I326" s="954"/>
      <c r="J326" s="954"/>
      <c r="K326" s="955"/>
    </row>
    <row r="327" spans="1:11" ht="15.75" hidden="1" thickBot="1" x14ac:dyDescent="0.3">
      <c r="A327" s="938"/>
      <c r="B327" s="939"/>
      <c r="C327" s="939"/>
      <c r="D327" s="939"/>
      <c r="E327" s="939"/>
      <c r="F327" s="940"/>
      <c r="G327" s="938"/>
      <c r="H327" s="939"/>
      <c r="I327" s="939"/>
      <c r="J327" s="939"/>
      <c r="K327" s="940"/>
    </row>
    <row r="328" spans="1:11" ht="15.75" hidden="1" thickBot="1" x14ac:dyDescent="0.3">
      <c r="A328" s="938"/>
      <c r="B328" s="939"/>
      <c r="C328" s="939"/>
      <c r="D328" s="939"/>
      <c r="E328" s="939"/>
      <c r="F328" s="940"/>
      <c r="G328" s="938"/>
      <c r="H328" s="939"/>
      <c r="I328" s="939"/>
      <c r="J328" s="939"/>
      <c r="K328" s="940"/>
    </row>
    <row r="329" spans="1:11" ht="15.75" hidden="1" thickBot="1" x14ac:dyDescent="0.3">
      <c r="A329" s="938"/>
      <c r="B329" s="939"/>
      <c r="C329" s="939"/>
      <c r="D329" s="939"/>
      <c r="E329" s="939"/>
      <c r="F329" s="940"/>
      <c r="G329" s="938"/>
      <c r="H329" s="939"/>
      <c r="I329" s="939"/>
      <c r="J329" s="939"/>
      <c r="K329" s="940"/>
    </row>
    <row r="330" spans="1:11" ht="15.75" hidden="1" thickBot="1" x14ac:dyDescent="0.3">
      <c r="A330" s="938"/>
      <c r="B330" s="939"/>
      <c r="C330" s="939"/>
      <c r="D330" s="939"/>
      <c r="E330" s="939"/>
      <c r="F330" s="940"/>
      <c r="G330" s="938"/>
      <c r="H330" s="939"/>
      <c r="I330" s="939"/>
      <c r="J330" s="939"/>
      <c r="K330" s="940"/>
    </row>
    <row r="331" spans="1:11" ht="15.75" hidden="1" thickBot="1" x14ac:dyDescent="0.3">
      <c r="A331" s="938"/>
      <c r="B331" s="939"/>
      <c r="C331" s="939"/>
      <c r="D331" s="939"/>
      <c r="E331" s="939"/>
      <c r="F331" s="940"/>
      <c r="G331" s="938"/>
      <c r="H331" s="939"/>
      <c r="I331" s="939"/>
      <c r="J331" s="939"/>
      <c r="K331" s="940"/>
    </row>
    <row r="332" spans="1:11" ht="15.75" hidden="1" thickBot="1" x14ac:dyDescent="0.3">
      <c r="A332" s="938"/>
      <c r="B332" s="939"/>
      <c r="C332" s="939"/>
      <c r="D332" s="939"/>
      <c r="E332" s="939"/>
      <c r="F332" s="940"/>
      <c r="G332" s="938"/>
      <c r="H332" s="939"/>
      <c r="I332" s="939"/>
      <c r="J332" s="939"/>
      <c r="K332" s="940"/>
    </row>
    <row r="333" spans="1:11" ht="15.75" hidden="1" thickBot="1" x14ac:dyDescent="0.3">
      <c r="A333" s="938"/>
      <c r="B333" s="939"/>
      <c r="C333" s="939"/>
      <c r="D333" s="939"/>
      <c r="E333" s="939"/>
      <c r="F333" s="940"/>
      <c r="G333" s="938"/>
      <c r="H333" s="939"/>
      <c r="I333" s="939"/>
      <c r="J333" s="939"/>
      <c r="K333" s="940"/>
    </row>
    <row r="334" spans="1:11" ht="15.75" hidden="1" thickBot="1" x14ac:dyDescent="0.3">
      <c r="A334" s="938"/>
      <c r="B334" s="939"/>
      <c r="C334" s="939"/>
      <c r="D334" s="939"/>
      <c r="E334" s="939"/>
      <c r="F334" s="940"/>
      <c r="G334" s="938"/>
      <c r="H334" s="939"/>
      <c r="I334" s="939"/>
      <c r="J334" s="939"/>
      <c r="K334" s="940"/>
    </row>
    <row r="335" spans="1:11" ht="15.75" hidden="1" thickBot="1" x14ac:dyDescent="0.3">
      <c r="A335" s="938"/>
      <c r="B335" s="939"/>
      <c r="C335" s="939"/>
      <c r="D335" s="939"/>
      <c r="E335" s="939"/>
      <c r="F335" s="940"/>
      <c r="G335" s="938"/>
      <c r="H335" s="939"/>
      <c r="I335" s="939"/>
      <c r="J335" s="939"/>
      <c r="K335" s="940"/>
    </row>
    <row r="336" spans="1:11" ht="15.75" hidden="1" thickBot="1" x14ac:dyDescent="0.3">
      <c r="A336" s="938"/>
      <c r="B336" s="939"/>
      <c r="C336" s="939"/>
      <c r="D336" s="939"/>
      <c r="E336" s="939"/>
      <c r="F336" s="940"/>
      <c r="G336" s="938"/>
      <c r="H336" s="939"/>
      <c r="I336" s="939"/>
      <c r="J336" s="939"/>
      <c r="K336" s="940"/>
    </row>
    <row r="337" spans="1:11" ht="15.75" hidden="1" thickBot="1" x14ac:dyDescent="0.3">
      <c r="A337" s="938"/>
      <c r="B337" s="939"/>
      <c r="C337" s="939"/>
      <c r="D337" s="939"/>
      <c r="E337" s="939"/>
      <c r="F337" s="940"/>
      <c r="G337" s="938"/>
      <c r="H337" s="939"/>
      <c r="I337" s="939"/>
      <c r="J337" s="939"/>
      <c r="K337" s="940"/>
    </row>
    <row r="338" spans="1:11" ht="15.75" hidden="1" thickBot="1" x14ac:dyDescent="0.3">
      <c r="A338" s="938"/>
      <c r="B338" s="939"/>
      <c r="C338" s="939"/>
      <c r="D338" s="939"/>
      <c r="E338" s="939"/>
      <c r="F338" s="940"/>
      <c r="G338" s="938"/>
      <c r="H338" s="939"/>
      <c r="I338" s="939"/>
      <c r="J338" s="939"/>
      <c r="K338" s="940"/>
    </row>
    <row r="339" spans="1:11" ht="15.75" hidden="1" thickBot="1" x14ac:dyDescent="0.3">
      <c r="A339" s="938"/>
      <c r="B339" s="939"/>
      <c r="C339" s="939"/>
      <c r="D339" s="939"/>
      <c r="E339" s="939"/>
      <c r="F339" s="940"/>
      <c r="G339" s="938"/>
      <c r="H339" s="939"/>
      <c r="I339" s="939"/>
      <c r="J339" s="939"/>
      <c r="K339" s="940"/>
    </row>
    <row r="340" spans="1:11" ht="15.75" hidden="1" thickBot="1" x14ac:dyDescent="0.3">
      <c r="A340" s="968" t="s">
        <v>635</v>
      </c>
      <c r="B340" s="969"/>
      <c r="C340" s="969"/>
      <c r="D340" s="969"/>
      <c r="E340" s="969"/>
      <c r="F340" s="970"/>
      <c r="G340" s="974" t="s">
        <v>635</v>
      </c>
      <c r="H340" s="975"/>
      <c r="I340" s="975"/>
      <c r="J340" s="975"/>
      <c r="K340" s="976"/>
    </row>
    <row r="341" spans="1:11" ht="15.75" hidden="1" thickBot="1" x14ac:dyDescent="0.3">
      <c r="A341" s="971"/>
      <c r="B341" s="972"/>
      <c r="C341" s="972"/>
      <c r="D341" s="972"/>
      <c r="E341" s="972"/>
      <c r="F341" s="973"/>
      <c r="G341" s="977"/>
      <c r="H341" s="978"/>
      <c r="I341" s="978"/>
      <c r="J341" s="978"/>
      <c r="K341" s="979"/>
    </row>
    <row r="342" spans="1:11" x14ac:dyDescent="0.25">
      <c r="A342" s="953"/>
      <c r="B342" s="954"/>
      <c r="C342" s="954"/>
      <c r="D342" s="954"/>
      <c r="E342" s="954"/>
      <c r="F342" s="955"/>
      <c r="G342" s="953"/>
      <c r="H342" s="954"/>
      <c r="I342" s="954"/>
      <c r="J342" s="954"/>
      <c r="K342" s="955"/>
    </row>
    <row r="343" spans="1:11" x14ac:dyDescent="0.25">
      <c r="A343" s="938"/>
      <c r="B343" s="939"/>
      <c r="C343" s="939"/>
      <c r="D343" s="939"/>
      <c r="E343" s="939"/>
      <c r="F343" s="940"/>
      <c r="G343" s="938"/>
      <c r="H343" s="939"/>
      <c r="I343" s="939"/>
      <c r="J343" s="939"/>
      <c r="K343" s="940"/>
    </row>
    <row r="344" spans="1:11" x14ac:dyDescent="0.25">
      <c r="A344" s="938"/>
      <c r="B344" s="939"/>
      <c r="C344" s="939"/>
      <c r="D344" s="939"/>
      <c r="E344" s="939"/>
      <c r="F344" s="940"/>
      <c r="G344" s="938"/>
      <c r="H344" s="939"/>
      <c r="I344" s="939"/>
      <c r="J344" s="939"/>
      <c r="K344" s="940"/>
    </row>
    <row r="345" spans="1:11" x14ac:dyDescent="0.25">
      <c r="A345" s="938"/>
      <c r="B345" s="939"/>
      <c r="C345" s="939"/>
      <c r="D345" s="939"/>
      <c r="E345" s="939"/>
      <c r="F345" s="940"/>
      <c r="G345" s="938"/>
      <c r="H345" s="939"/>
      <c r="I345" s="939"/>
      <c r="J345" s="939"/>
      <c r="K345" s="940"/>
    </row>
    <row r="346" spans="1:11" x14ac:dyDescent="0.25">
      <c r="A346" s="938"/>
      <c r="B346" s="939"/>
      <c r="C346" s="939"/>
      <c r="D346" s="939"/>
      <c r="E346" s="939"/>
      <c r="F346" s="940"/>
      <c r="G346" s="938"/>
      <c r="H346" s="939"/>
      <c r="I346" s="939"/>
      <c r="J346" s="939"/>
      <c r="K346" s="940"/>
    </row>
    <row r="347" spans="1:11" x14ac:dyDescent="0.25">
      <c r="A347" s="938"/>
      <c r="B347" s="939"/>
      <c r="C347" s="939"/>
      <c r="D347" s="939"/>
      <c r="E347" s="939"/>
      <c r="F347" s="940"/>
      <c r="G347" s="938"/>
      <c r="H347" s="939"/>
      <c r="I347" s="939"/>
      <c r="J347" s="939"/>
      <c r="K347" s="940"/>
    </row>
    <row r="348" spans="1:11" x14ac:dyDescent="0.25">
      <c r="A348" s="938"/>
      <c r="B348" s="939"/>
      <c r="C348" s="939"/>
      <c r="D348" s="939"/>
      <c r="E348" s="939"/>
      <c r="F348" s="940"/>
      <c r="G348" s="938"/>
      <c r="H348" s="939"/>
      <c r="I348" s="939"/>
      <c r="J348" s="939"/>
      <c r="K348" s="940"/>
    </row>
    <row r="349" spans="1:11" x14ac:dyDescent="0.25">
      <c r="A349" s="938"/>
      <c r="B349" s="939"/>
      <c r="C349" s="939"/>
      <c r="D349" s="939"/>
      <c r="E349" s="939"/>
      <c r="F349" s="940"/>
      <c r="G349" s="938"/>
      <c r="H349" s="939"/>
      <c r="I349" s="939"/>
      <c r="J349" s="939"/>
      <c r="K349" s="940"/>
    </row>
    <row r="350" spans="1:11" x14ac:dyDescent="0.25">
      <c r="A350" s="938"/>
      <c r="B350" s="939"/>
      <c r="C350" s="939"/>
      <c r="D350" s="939"/>
      <c r="E350" s="939"/>
      <c r="F350" s="940"/>
      <c r="G350" s="938"/>
      <c r="H350" s="939"/>
      <c r="I350" s="939"/>
      <c r="J350" s="939"/>
      <c r="K350" s="940"/>
    </row>
    <row r="351" spans="1:11" x14ac:dyDescent="0.25">
      <c r="A351" s="938"/>
      <c r="B351" s="939"/>
      <c r="C351" s="939"/>
      <c r="D351" s="939"/>
      <c r="E351" s="939"/>
      <c r="F351" s="940"/>
      <c r="G351" s="938"/>
      <c r="H351" s="939"/>
      <c r="I351" s="939"/>
      <c r="J351" s="939"/>
      <c r="K351" s="940"/>
    </row>
    <row r="352" spans="1:11" x14ac:dyDescent="0.25">
      <c r="A352" s="938"/>
      <c r="B352" s="939"/>
      <c r="C352" s="939"/>
      <c r="D352" s="939"/>
      <c r="E352" s="939"/>
      <c r="F352" s="940"/>
      <c r="G352" s="938"/>
      <c r="H352" s="939"/>
      <c r="I352" s="939"/>
      <c r="J352" s="939"/>
      <c r="K352" s="940"/>
    </row>
    <row r="353" spans="1:11" x14ac:dyDescent="0.25">
      <c r="A353" s="938"/>
      <c r="B353" s="939"/>
      <c r="C353" s="939"/>
      <c r="D353" s="939"/>
      <c r="E353" s="939"/>
      <c r="F353" s="940"/>
      <c r="G353" s="938"/>
      <c r="H353" s="939"/>
      <c r="I353" s="939"/>
      <c r="J353" s="939"/>
      <c r="K353" s="940"/>
    </row>
    <row r="354" spans="1:11" x14ac:dyDescent="0.25">
      <c r="A354" s="938"/>
      <c r="B354" s="939"/>
      <c r="C354" s="939"/>
      <c r="D354" s="939"/>
      <c r="E354" s="939"/>
      <c r="F354" s="940"/>
      <c r="G354" s="938"/>
      <c r="H354" s="939"/>
      <c r="I354" s="939"/>
      <c r="J354" s="939"/>
      <c r="K354" s="940"/>
    </row>
    <row r="355" spans="1:11" ht="15.75" thickBot="1" x14ac:dyDescent="0.3">
      <c r="A355" s="938"/>
      <c r="B355" s="939"/>
      <c r="C355" s="939"/>
      <c r="D355" s="939"/>
      <c r="E355" s="939"/>
      <c r="F355" s="940"/>
      <c r="G355" s="938"/>
      <c r="H355" s="939"/>
      <c r="I355" s="939"/>
      <c r="J355" s="939"/>
      <c r="K355" s="940"/>
    </row>
    <row r="356" spans="1:11" x14ac:dyDescent="0.25">
      <c r="A356" s="968" t="s">
        <v>939</v>
      </c>
      <c r="B356" s="969"/>
      <c r="C356" s="969"/>
      <c r="D356" s="969"/>
      <c r="E356" s="969"/>
      <c r="F356" s="970"/>
      <c r="G356" s="974" t="s">
        <v>940</v>
      </c>
      <c r="H356" s="975"/>
      <c r="I356" s="975"/>
      <c r="J356" s="975"/>
      <c r="K356" s="976"/>
    </row>
    <row r="357" spans="1:11" ht="15.75" thickBot="1" x14ac:dyDescent="0.3">
      <c r="A357" s="971"/>
      <c r="B357" s="972"/>
      <c r="C357" s="972"/>
      <c r="D357" s="972"/>
      <c r="E357" s="972"/>
      <c r="F357" s="973"/>
      <c r="G357" s="977"/>
      <c r="H357" s="978"/>
      <c r="I357" s="978"/>
      <c r="J357" s="978"/>
      <c r="K357" s="979"/>
    </row>
    <row r="358" spans="1:11" x14ac:dyDescent="0.25">
      <c r="A358" s="953" t="s">
        <v>623</v>
      </c>
      <c r="B358" s="954"/>
      <c r="C358" s="954"/>
      <c r="D358" s="954"/>
      <c r="E358" s="954"/>
      <c r="F358" s="955"/>
      <c r="G358" s="953" t="s">
        <v>624</v>
      </c>
      <c r="H358" s="954"/>
      <c r="I358" s="954"/>
      <c r="J358" s="954"/>
      <c r="K358" s="955"/>
    </row>
    <row r="359" spans="1:11" x14ac:dyDescent="0.25">
      <c r="A359" s="938"/>
      <c r="B359" s="939"/>
      <c r="C359" s="939"/>
      <c r="D359" s="939"/>
      <c r="E359" s="939"/>
      <c r="F359" s="940"/>
      <c r="G359" s="938"/>
      <c r="H359" s="939"/>
      <c r="I359" s="939"/>
      <c r="J359" s="939"/>
      <c r="K359" s="940"/>
    </row>
    <row r="360" spans="1:11" x14ac:dyDescent="0.25">
      <c r="A360" s="938"/>
      <c r="B360" s="939"/>
      <c r="C360" s="939"/>
      <c r="D360" s="939"/>
      <c r="E360" s="939"/>
      <c r="F360" s="940"/>
      <c r="G360" s="938"/>
      <c r="H360" s="939"/>
      <c r="I360" s="939"/>
      <c r="J360" s="939"/>
      <c r="K360" s="940"/>
    </row>
    <row r="361" spans="1:11" x14ac:dyDescent="0.25">
      <c r="A361" s="938"/>
      <c r="B361" s="939"/>
      <c r="C361" s="939"/>
      <c r="D361" s="939"/>
      <c r="E361" s="939"/>
      <c r="F361" s="940"/>
      <c r="G361" s="938"/>
      <c r="H361" s="939"/>
      <c r="I361" s="939"/>
      <c r="J361" s="939"/>
      <c r="K361" s="940"/>
    </row>
    <row r="362" spans="1:11" x14ac:dyDescent="0.25">
      <c r="A362" s="938"/>
      <c r="B362" s="939"/>
      <c r="C362" s="939"/>
      <c r="D362" s="939"/>
      <c r="E362" s="939"/>
      <c r="F362" s="940"/>
      <c r="G362" s="938"/>
      <c r="H362" s="939"/>
      <c r="I362" s="939"/>
      <c r="J362" s="939"/>
      <c r="K362" s="940"/>
    </row>
    <row r="363" spans="1:11" x14ac:dyDescent="0.25">
      <c r="A363" s="938"/>
      <c r="B363" s="939"/>
      <c r="C363" s="939"/>
      <c r="D363" s="939"/>
      <c r="E363" s="939"/>
      <c r="F363" s="940"/>
      <c r="G363" s="938"/>
      <c r="H363" s="939"/>
      <c r="I363" s="939"/>
      <c r="J363" s="939"/>
      <c r="K363" s="940"/>
    </row>
    <row r="364" spans="1:11" x14ac:dyDescent="0.25">
      <c r="A364" s="938"/>
      <c r="B364" s="939"/>
      <c r="C364" s="939"/>
      <c r="D364" s="939"/>
      <c r="E364" s="939"/>
      <c r="F364" s="940"/>
      <c r="G364" s="938"/>
      <c r="H364" s="939"/>
      <c r="I364" s="939"/>
      <c r="J364" s="939"/>
      <c r="K364" s="940"/>
    </row>
    <row r="365" spans="1:11" x14ac:dyDescent="0.25">
      <c r="A365" s="938"/>
      <c r="B365" s="939"/>
      <c r="C365" s="939"/>
      <c r="D365" s="939"/>
      <c r="E365" s="939"/>
      <c r="F365" s="940"/>
      <c r="G365" s="938"/>
      <c r="H365" s="939"/>
      <c r="I365" s="939"/>
      <c r="J365" s="939"/>
      <c r="K365" s="940"/>
    </row>
    <row r="366" spans="1:11" x14ac:dyDescent="0.25">
      <c r="A366" s="938"/>
      <c r="B366" s="939"/>
      <c r="C366" s="939"/>
      <c r="D366" s="939"/>
      <c r="E366" s="939"/>
      <c r="F366" s="940"/>
      <c r="G366" s="938"/>
      <c r="H366" s="939"/>
      <c r="I366" s="939"/>
      <c r="J366" s="939"/>
      <c r="K366" s="940"/>
    </row>
    <row r="367" spans="1:11" x14ac:dyDescent="0.25">
      <c r="A367" s="938"/>
      <c r="B367" s="939"/>
      <c r="C367" s="939"/>
      <c r="D367" s="939"/>
      <c r="E367" s="939"/>
      <c r="F367" s="940"/>
      <c r="G367" s="938"/>
      <c r="H367" s="939"/>
      <c r="I367" s="939"/>
      <c r="J367" s="939"/>
      <c r="K367" s="940"/>
    </row>
    <row r="368" spans="1:11" x14ac:dyDescent="0.25">
      <c r="A368" s="938"/>
      <c r="B368" s="939"/>
      <c r="C368" s="939"/>
      <c r="D368" s="939"/>
      <c r="E368" s="939"/>
      <c r="F368" s="940"/>
      <c r="G368" s="938"/>
      <c r="H368" s="939"/>
      <c r="I368" s="939"/>
      <c r="J368" s="939"/>
      <c r="K368" s="940"/>
    </row>
    <row r="369" spans="1:11" x14ac:dyDescent="0.25">
      <c r="A369" s="938"/>
      <c r="B369" s="939"/>
      <c r="C369" s="939"/>
      <c r="D369" s="939"/>
      <c r="E369" s="939"/>
      <c r="F369" s="940"/>
      <c r="G369" s="938"/>
      <c r="H369" s="939"/>
      <c r="I369" s="939"/>
      <c r="J369" s="939"/>
      <c r="K369" s="940"/>
    </row>
    <row r="370" spans="1:11" x14ac:dyDescent="0.25">
      <c r="A370" s="938"/>
      <c r="B370" s="939"/>
      <c r="C370" s="939"/>
      <c r="D370" s="939"/>
      <c r="E370" s="939"/>
      <c r="F370" s="940"/>
      <c r="G370" s="938"/>
      <c r="H370" s="939"/>
      <c r="I370" s="939"/>
      <c r="J370" s="939"/>
      <c r="K370" s="940"/>
    </row>
    <row r="371" spans="1:11" ht="15.75" thickBot="1" x14ac:dyDescent="0.3">
      <c r="A371" s="938"/>
      <c r="B371" s="939"/>
      <c r="C371" s="939"/>
      <c r="D371" s="939"/>
      <c r="E371" s="939"/>
      <c r="F371" s="940"/>
      <c r="G371" s="938"/>
      <c r="H371" s="939"/>
      <c r="I371" s="939"/>
      <c r="J371" s="939"/>
      <c r="K371" s="940"/>
    </row>
    <row r="372" spans="1:11" x14ac:dyDescent="0.25">
      <c r="A372" s="974" t="s">
        <v>941</v>
      </c>
      <c r="B372" s="975"/>
      <c r="C372" s="975"/>
      <c r="D372" s="975"/>
      <c r="E372" s="975"/>
      <c r="F372" s="976"/>
      <c r="G372" s="974" t="s">
        <v>942</v>
      </c>
      <c r="H372" s="975"/>
      <c r="I372" s="975"/>
      <c r="J372" s="975"/>
      <c r="K372" s="976"/>
    </row>
    <row r="373" spans="1:11" ht="15.75" thickBot="1" x14ac:dyDescent="0.3">
      <c r="A373" s="977"/>
      <c r="B373" s="978"/>
      <c r="C373" s="978"/>
      <c r="D373" s="978"/>
      <c r="E373" s="978"/>
      <c r="F373" s="979"/>
      <c r="G373" s="977"/>
      <c r="H373" s="978"/>
      <c r="I373" s="978"/>
      <c r="J373" s="978"/>
      <c r="K373" s="979"/>
    </row>
    <row r="374" spans="1:11" x14ac:dyDescent="0.25">
      <c r="A374" s="953" t="s">
        <v>623</v>
      </c>
      <c r="B374" s="954"/>
      <c r="C374" s="954"/>
      <c r="D374" s="954"/>
      <c r="E374" s="954"/>
      <c r="F374" s="955"/>
      <c r="G374" s="953" t="s">
        <v>624</v>
      </c>
      <c r="H374" s="954"/>
      <c r="I374" s="954"/>
      <c r="J374" s="954"/>
      <c r="K374" s="955"/>
    </row>
    <row r="375" spans="1:11" x14ac:dyDescent="0.25">
      <c r="A375" s="938"/>
      <c r="B375" s="939"/>
      <c r="C375" s="939"/>
      <c r="D375" s="939"/>
      <c r="E375" s="939"/>
      <c r="F375" s="940"/>
      <c r="G375" s="938"/>
      <c r="H375" s="939"/>
      <c r="I375" s="939"/>
      <c r="J375" s="939"/>
      <c r="K375" s="940"/>
    </row>
    <row r="376" spans="1:11" x14ac:dyDescent="0.25">
      <c r="A376" s="938"/>
      <c r="B376" s="939"/>
      <c r="C376" s="939"/>
      <c r="D376" s="939"/>
      <c r="E376" s="939"/>
      <c r="F376" s="940"/>
      <c r="G376" s="938"/>
      <c r="H376" s="939"/>
      <c r="I376" s="939"/>
      <c r="J376" s="939"/>
      <c r="K376" s="940"/>
    </row>
    <row r="377" spans="1:11" x14ac:dyDescent="0.25">
      <c r="A377" s="938"/>
      <c r="B377" s="939"/>
      <c r="C377" s="939"/>
      <c r="D377" s="939"/>
      <c r="E377" s="939"/>
      <c r="F377" s="940"/>
      <c r="G377" s="938"/>
      <c r="H377" s="939"/>
      <c r="I377" s="939"/>
      <c r="J377" s="939"/>
      <c r="K377" s="940"/>
    </row>
    <row r="378" spans="1:11" x14ac:dyDescent="0.25">
      <c r="A378" s="938"/>
      <c r="B378" s="939"/>
      <c r="C378" s="939"/>
      <c r="D378" s="939"/>
      <c r="E378" s="939"/>
      <c r="F378" s="940"/>
      <c r="G378" s="938"/>
      <c r="H378" s="939"/>
      <c r="I378" s="939"/>
      <c r="J378" s="939"/>
      <c r="K378" s="940"/>
    </row>
    <row r="379" spans="1:11" x14ac:dyDescent="0.25">
      <c r="A379" s="938"/>
      <c r="B379" s="939"/>
      <c r="C379" s="939"/>
      <c r="D379" s="939"/>
      <c r="E379" s="939"/>
      <c r="F379" s="940"/>
      <c r="G379" s="938"/>
      <c r="H379" s="939"/>
      <c r="I379" s="939"/>
      <c r="J379" s="939"/>
      <c r="K379" s="940"/>
    </row>
    <row r="380" spans="1:11" x14ac:dyDescent="0.25">
      <c r="A380" s="938"/>
      <c r="B380" s="939"/>
      <c r="C380" s="939"/>
      <c r="D380" s="939"/>
      <c r="E380" s="939"/>
      <c r="F380" s="940"/>
      <c r="G380" s="938"/>
      <c r="H380" s="939"/>
      <c r="I380" s="939"/>
      <c r="J380" s="939"/>
      <c r="K380" s="940"/>
    </row>
    <row r="381" spans="1:11" x14ac:dyDescent="0.25">
      <c r="A381" s="938"/>
      <c r="B381" s="939"/>
      <c r="C381" s="939"/>
      <c r="D381" s="939"/>
      <c r="E381" s="939"/>
      <c r="F381" s="940"/>
      <c r="G381" s="938"/>
      <c r="H381" s="939"/>
      <c r="I381" s="939"/>
      <c r="J381" s="939"/>
      <c r="K381" s="940"/>
    </row>
    <row r="382" spans="1:11" x14ac:dyDescent="0.25">
      <c r="A382" s="938"/>
      <c r="B382" s="939"/>
      <c r="C382" s="939"/>
      <c r="D382" s="939"/>
      <c r="E382" s="939"/>
      <c r="F382" s="940"/>
      <c r="G382" s="938"/>
      <c r="H382" s="939"/>
      <c r="I382" s="939"/>
      <c r="J382" s="939"/>
      <c r="K382" s="940"/>
    </row>
    <row r="383" spans="1:11" x14ac:dyDescent="0.25">
      <c r="A383" s="938"/>
      <c r="B383" s="939"/>
      <c r="C383" s="939"/>
      <c r="D383" s="939"/>
      <c r="E383" s="939"/>
      <c r="F383" s="940"/>
      <c r="G383" s="938"/>
      <c r="H383" s="939"/>
      <c r="I383" s="939"/>
      <c r="J383" s="939"/>
      <c r="K383" s="940"/>
    </row>
    <row r="384" spans="1:11" x14ac:dyDescent="0.25">
      <c r="A384" s="938"/>
      <c r="B384" s="939"/>
      <c r="C384" s="939"/>
      <c r="D384" s="939"/>
      <c r="E384" s="939"/>
      <c r="F384" s="940"/>
      <c r="G384" s="938"/>
      <c r="H384" s="939"/>
      <c r="I384" s="939"/>
      <c r="J384" s="939"/>
      <c r="K384" s="940"/>
    </row>
    <row r="385" spans="1:11" x14ac:dyDescent="0.25">
      <c r="A385" s="938"/>
      <c r="B385" s="939"/>
      <c r="C385" s="939"/>
      <c r="D385" s="939"/>
      <c r="E385" s="939"/>
      <c r="F385" s="940"/>
      <c r="G385" s="938"/>
      <c r="H385" s="939"/>
      <c r="I385" s="939"/>
      <c r="J385" s="939"/>
      <c r="K385" s="940"/>
    </row>
    <row r="386" spans="1:11" x14ac:dyDescent="0.25">
      <c r="A386" s="938"/>
      <c r="B386" s="939"/>
      <c r="C386" s="939"/>
      <c r="D386" s="939"/>
      <c r="E386" s="939"/>
      <c r="F386" s="940"/>
      <c r="G386" s="938"/>
      <c r="H386" s="939"/>
      <c r="I386" s="939"/>
      <c r="J386" s="939"/>
      <c r="K386" s="940"/>
    </row>
    <row r="387" spans="1:11" ht="15.75" thickBot="1" x14ac:dyDescent="0.3">
      <c r="A387" s="938"/>
      <c r="B387" s="939"/>
      <c r="C387" s="939"/>
      <c r="D387" s="939"/>
      <c r="E387" s="939"/>
      <c r="F387" s="940"/>
      <c r="G387" s="938"/>
      <c r="H387" s="939"/>
      <c r="I387" s="939"/>
      <c r="J387" s="939"/>
      <c r="K387" s="940"/>
    </row>
    <row r="388" spans="1:11" x14ac:dyDescent="0.25">
      <c r="A388" s="974" t="s">
        <v>943</v>
      </c>
      <c r="B388" s="975"/>
      <c r="C388" s="975"/>
      <c r="D388" s="975"/>
      <c r="E388" s="975"/>
      <c r="F388" s="976"/>
      <c r="G388" s="974" t="s">
        <v>944</v>
      </c>
      <c r="H388" s="975"/>
      <c r="I388" s="975"/>
      <c r="J388" s="975"/>
      <c r="K388" s="976"/>
    </row>
    <row r="389" spans="1:11" ht="15.75" thickBot="1" x14ac:dyDescent="0.3">
      <c r="A389" s="977"/>
      <c r="B389" s="978"/>
      <c r="C389" s="978"/>
      <c r="D389" s="978"/>
      <c r="E389" s="978"/>
      <c r="F389" s="979"/>
      <c r="G389" s="977"/>
      <c r="H389" s="978"/>
      <c r="I389" s="978"/>
      <c r="J389" s="978"/>
      <c r="K389" s="979"/>
    </row>
    <row r="390" spans="1:11" x14ac:dyDescent="0.25">
      <c r="A390" s="953" t="s">
        <v>623</v>
      </c>
      <c r="B390" s="954"/>
      <c r="C390" s="954"/>
      <c r="D390" s="954"/>
      <c r="E390" s="954"/>
      <c r="F390" s="955"/>
      <c r="G390" s="953" t="s">
        <v>624</v>
      </c>
      <c r="H390" s="954"/>
      <c r="I390" s="954"/>
      <c r="J390" s="954"/>
      <c r="K390" s="955"/>
    </row>
    <row r="391" spans="1:11" x14ac:dyDescent="0.25">
      <c r="A391" s="938"/>
      <c r="B391" s="939"/>
      <c r="C391" s="939"/>
      <c r="D391" s="939"/>
      <c r="E391" s="939"/>
      <c r="F391" s="940"/>
      <c r="G391" s="938"/>
      <c r="H391" s="939"/>
      <c r="I391" s="939"/>
      <c r="J391" s="939"/>
      <c r="K391" s="940"/>
    </row>
    <row r="392" spans="1:11" x14ac:dyDescent="0.25">
      <c r="A392" s="938"/>
      <c r="B392" s="939"/>
      <c r="C392" s="939"/>
      <c r="D392" s="939"/>
      <c r="E392" s="939"/>
      <c r="F392" s="940"/>
      <c r="G392" s="938"/>
      <c r="H392" s="939"/>
      <c r="I392" s="939"/>
      <c r="J392" s="939"/>
      <c r="K392" s="940"/>
    </row>
    <row r="393" spans="1:11" x14ac:dyDescent="0.25">
      <c r="A393" s="938"/>
      <c r="B393" s="939"/>
      <c r="C393" s="939"/>
      <c r="D393" s="939"/>
      <c r="E393" s="939"/>
      <c r="F393" s="940"/>
      <c r="G393" s="938"/>
      <c r="H393" s="939"/>
      <c r="I393" s="939"/>
      <c r="J393" s="939"/>
      <c r="K393" s="940"/>
    </row>
    <row r="394" spans="1:11" x14ac:dyDescent="0.25">
      <c r="A394" s="938"/>
      <c r="B394" s="939"/>
      <c r="C394" s="939"/>
      <c r="D394" s="939"/>
      <c r="E394" s="939"/>
      <c r="F394" s="940"/>
      <c r="G394" s="938"/>
      <c r="H394" s="939"/>
      <c r="I394" s="939"/>
      <c r="J394" s="939"/>
      <c r="K394" s="940"/>
    </row>
    <row r="395" spans="1:11" x14ac:dyDescent="0.25">
      <c r="A395" s="938"/>
      <c r="B395" s="939"/>
      <c r="C395" s="939"/>
      <c r="D395" s="939"/>
      <c r="E395" s="939"/>
      <c r="F395" s="940"/>
      <c r="G395" s="938"/>
      <c r="H395" s="939"/>
      <c r="I395" s="939"/>
      <c r="J395" s="939"/>
      <c r="K395" s="940"/>
    </row>
    <row r="396" spans="1:11" x14ac:dyDescent="0.25">
      <c r="A396" s="938"/>
      <c r="B396" s="939"/>
      <c r="C396" s="939"/>
      <c r="D396" s="939"/>
      <c r="E396" s="939"/>
      <c r="F396" s="940"/>
      <c r="G396" s="938"/>
      <c r="H396" s="939"/>
      <c r="I396" s="939"/>
      <c r="J396" s="939"/>
      <c r="K396" s="940"/>
    </row>
    <row r="397" spans="1:11" x14ac:dyDescent="0.25">
      <c r="A397" s="938"/>
      <c r="B397" s="939"/>
      <c r="C397" s="939"/>
      <c r="D397" s="939"/>
      <c r="E397" s="939"/>
      <c r="F397" s="940"/>
      <c r="G397" s="938"/>
      <c r="H397" s="939"/>
      <c r="I397" s="939"/>
      <c r="J397" s="939"/>
      <c r="K397" s="940"/>
    </row>
    <row r="398" spans="1:11" x14ac:dyDescent="0.25">
      <c r="A398" s="938"/>
      <c r="B398" s="939"/>
      <c r="C398" s="939"/>
      <c r="D398" s="939"/>
      <c r="E398" s="939"/>
      <c r="F398" s="940"/>
      <c r="G398" s="938"/>
      <c r="H398" s="939"/>
      <c r="I398" s="939"/>
      <c r="J398" s="939"/>
      <c r="K398" s="940"/>
    </row>
    <row r="399" spans="1:11" x14ac:dyDescent="0.25">
      <c r="A399" s="938"/>
      <c r="B399" s="939"/>
      <c r="C399" s="939"/>
      <c r="D399" s="939"/>
      <c r="E399" s="939"/>
      <c r="F399" s="940"/>
      <c r="G399" s="938"/>
      <c r="H399" s="939"/>
      <c r="I399" s="939"/>
      <c r="J399" s="939"/>
      <c r="K399" s="940"/>
    </row>
    <row r="400" spans="1:11" x14ac:dyDescent="0.25">
      <c r="A400" s="938"/>
      <c r="B400" s="939"/>
      <c r="C400" s="939"/>
      <c r="D400" s="939"/>
      <c r="E400" s="939"/>
      <c r="F400" s="940"/>
      <c r="G400" s="938"/>
      <c r="H400" s="939"/>
      <c r="I400" s="939"/>
      <c r="J400" s="939"/>
      <c r="K400" s="940"/>
    </row>
    <row r="401" spans="1:11" x14ac:dyDescent="0.25">
      <c r="A401" s="938"/>
      <c r="B401" s="939"/>
      <c r="C401" s="939"/>
      <c r="D401" s="939"/>
      <c r="E401" s="939"/>
      <c r="F401" s="940"/>
      <c r="G401" s="938"/>
      <c r="H401" s="939"/>
      <c r="I401" s="939"/>
      <c r="J401" s="939"/>
      <c r="K401" s="940"/>
    </row>
    <row r="402" spans="1:11" x14ac:dyDescent="0.25">
      <c r="A402" s="938"/>
      <c r="B402" s="939"/>
      <c r="C402" s="939"/>
      <c r="D402" s="939"/>
      <c r="E402" s="939"/>
      <c r="F402" s="940"/>
      <c r="G402" s="938"/>
      <c r="H402" s="939"/>
      <c r="I402" s="939"/>
      <c r="J402" s="939"/>
      <c r="K402" s="940"/>
    </row>
    <row r="403" spans="1:11" ht="15.75" thickBot="1" x14ac:dyDescent="0.3">
      <c r="A403" s="938"/>
      <c r="B403" s="939"/>
      <c r="C403" s="939"/>
      <c r="D403" s="939"/>
      <c r="E403" s="939"/>
      <c r="F403" s="940"/>
      <c r="G403" s="938"/>
      <c r="H403" s="939"/>
      <c r="I403" s="939"/>
      <c r="J403" s="939"/>
      <c r="K403" s="940"/>
    </row>
    <row r="404" spans="1:11" x14ac:dyDescent="0.25">
      <c r="A404" s="974" t="s">
        <v>823</v>
      </c>
      <c r="B404" s="975"/>
      <c r="C404" s="975"/>
      <c r="D404" s="975"/>
      <c r="E404" s="975"/>
      <c r="F404" s="976"/>
      <c r="G404" s="974" t="s">
        <v>945</v>
      </c>
      <c r="H404" s="975"/>
      <c r="I404" s="975"/>
      <c r="J404" s="975"/>
      <c r="K404" s="976"/>
    </row>
    <row r="405" spans="1:11" ht="15.75" thickBot="1" x14ac:dyDescent="0.3">
      <c r="A405" s="977"/>
      <c r="B405" s="978"/>
      <c r="C405" s="978"/>
      <c r="D405" s="978"/>
      <c r="E405" s="978"/>
      <c r="F405" s="979"/>
      <c r="G405" s="977"/>
      <c r="H405" s="978"/>
      <c r="I405" s="978"/>
      <c r="J405" s="978"/>
      <c r="K405" s="979"/>
    </row>
    <row r="406" spans="1:11" x14ac:dyDescent="0.25">
      <c r="A406" s="953" t="s">
        <v>623</v>
      </c>
      <c r="B406" s="954"/>
      <c r="C406" s="954"/>
      <c r="D406" s="954"/>
      <c r="E406" s="954"/>
      <c r="F406" s="955"/>
      <c r="G406" s="953" t="s">
        <v>624</v>
      </c>
      <c r="H406" s="954"/>
      <c r="I406" s="954"/>
      <c r="J406" s="954"/>
      <c r="K406" s="955"/>
    </row>
    <row r="407" spans="1:11" x14ac:dyDescent="0.25">
      <c r="A407" s="938"/>
      <c r="B407" s="939"/>
      <c r="C407" s="939"/>
      <c r="D407" s="939"/>
      <c r="E407" s="939"/>
      <c r="F407" s="940"/>
      <c r="G407" s="938"/>
      <c r="H407" s="939"/>
      <c r="I407" s="939"/>
      <c r="J407" s="939"/>
      <c r="K407" s="940"/>
    </row>
    <row r="408" spans="1:11" x14ac:dyDescent="0.25">
      <c r="A408" s="938"/>
      <c r="B408" s="939"/>
      <c r="C408" s="939"/>
      <c r="D408" s="939"/>
      <c r="E408" s="939"/>
      <c r="F408" s="940"/>
      <c r="G408" s="938"/>
      <c r="H408" s="939"/>
      <c r="I408" s="939"/>
      <c r="J408" s="939"/>
      <c r="K408" s="940"/>
    </row>
    <row r="409" spans="1:11" x14ac:dyDescent="0.25">
      <c r="A409" s="938"/>
      <c r="B409" s="939"/>
      <c r="C409" s="939"/>
      <c r="D409" s="939"/>
      <c r="E409" s="939"/>
      <c r="F409" s="940"/>
      <c r="G409" s="938"/>
      <c r="H409" s="939"/>
      <c r="I409" s="939"/>
      <c r="J409" s="939"/>
      <c r="K409" s="940"/>
    </row>
    <row r="410" spans="1:11" x14ac:dyDescent="0.25">
      <c r="A410" s="938"/>
      <c r="B410" s="939"/>
      <c r="C410" s="939"/>
      <c r="D410" s="939"/>
      <c r="E410" s="939"/>
      <c r="F410" s="940"/>
      <c r="G410" s="938"/>
      <c r="H410" s="939"/>
      <c r="I410" s="939"/>
      <c r="J410" s="939"/>
      <c r="K410" s="940"/>
    </row>
    <row r="411" spans="1:11" x14ac:dyDescent="0.25">
      <c r="A411" s="938"/>
      <c r="B411" s="939"/>
      <c r="C411" s="939"/>
      <c r="D411" s="939"/>
      <c r="E411" s="939"/>
      <c r="F411" s="940"/>
      <c r="G411" s="938"/>
      <c r="H411" s="939"/>
      <c r="I411" s="939"/>
      <c r="J411" s="939"/>
      <c r="K411" s="940"/>
    </row>
    <row r="412" spans="1:11" x14ac:dyDescent="0.25">
      <c r="A412" s="938"/>
      <c r="B412" s="939"/>
      <c r="C412" s="939"/>
      <c r="D412" s="939"/>
      <c r="E412" s="939"/>
      <c r="F412" s="940"/>
      <c r="G412" s="938"/>
      <c r="H412" s="939"/>
      <c r="I412" s="939"/>
      <c r="J412" s="939"/>
      <c r="K412" s="940"/>
    </row>
    <row r="413" spans="1:11" x14ac:dyDescent="0.25">
      <c r="A413" s="938"/>
      <c r="B413" s="939"/>
      <c r="C413" s="939"/>
      <c r="D413" s="939"/>
      <c r="E413" s="939"/>
      <c r="F413" s="940"/>
      <c r="G413" s="938"/>
      <c r="H413" s="939"/>
      <c r="I413" s="939"/>
      <c r="J413" s="939"/>
      <c r="K413" s="940"/>
    </row>
    <row r="414" spans="1:11" x14ac:dyDescent="0.25">
      <c r="A414" s="938"/>
      <c r="B414" s="939"/>
      <c r="C414" s="939"/>
      <c r="D414" s="939"/>
      <c r="E414" s="939"/>
      <c r="F414" s="940"/>
      <c r="G414" s="938"/>
      <c r="H414" s="939"/>
      <c r="I414" s="939"/>
      <c r="J414" s="939"/>
      <c r="K414" s="940"/>
    </row>
    <row r="415" spans="1:11" x14ac:dyDescent="0.25">
      <c r="A415" s="938"/>
      <c r="B415" s="939"/>
      <c r="C415" s="939"/>
      <c r="D415" s="939"/>
      <c r="E415" s="939"/>
      <c r="F415" s="940"/>
      <c r="G415" s="938"/>
      <c r="H415" s="939"/>
      <c r="I415" s="939"/>
      <c r="J415" s="939"/>
      <c r="K415" s="940"/>
    </row>
    <row r="416" spans="1:11" x14ac:dyDescent="0.25">
      <c r="A416" s="938"/>
      <c r="B416" s="939"/>
      <c r="C416" s="939"/>
      <c r="D416" s="939"/>
      <c r="E416" s="939"/>
      <c r="F416" s="940"/>
      <c r="G416" s="938"/>
      <c r="H416" s="939"/>
      <c r="I416" s="939"/>
      <c r="J416" s="939"/>
      <c r="K416" s="940"/>
    </row>
    <row r="417" spans="1:11" x14ac:dyDescent="0.25">
      <c r="A417" s="938"/>
      <c r="B417" s="939"/>
      <c r="C417" s="939"/>
      <c r="D417" s="939"/>
      <c r="E417" s="939"/>
      <c r="F417" s="940"/>
      <c r="G417" s="938"/>
      <c r="H417" s="939"/>
      <c r="I417" s="939"/>
      <c r="J417" s="939"/>
      <c r="K417" s="940"/>
    </row>
    <row r="418" spans="1:11" x14ac:dyDescent="0.25">
      <c r="A418" s="938"/>
      <c r="B418" s="939"/>
      <c r="C418" s="939"/>
      <c r="D418" s="939"/>
      <c r="E418" s="939"/>
      <c r="F418" s="940"/>
      <c r="G418" s="938"/>
      <c r="H418" s="939"/>
      <c r="I418" s="939"/>
      <c r="J418" s="939"/>
      <c r="K418" s="940"/>
    </row>
    <row r="419" spans="1:11" ht="15.75" thickBot="1" x14ac:dyDescent="0.3">
      <c r="A419" s="938"/>
      <c r="B419" s="939"/>
      <c r="C419" s="939"/>
      <c r="D419" s="939"/>
      <c r="E419" s="939"/>
      <c r="F419" s="940"/>
      <c r="G419" s="938"/>
      <c r="H419" s="939"/>
      <c r="I419" s="939"/>
      <c r="J419" s="939"/>
      <c r="K419" s="940"/>
    </row>
    <row r="420" spans="1:11" x14ac:dyDescent="0.25">
      <c r="A420" s="974" t="s">
        <v>824</v>
      </c>
      <c r="B420" s="975"/>
      <c r="C420" s="975"/>
      <c r="D420" s="975"/>
      <c r="E420" s="975"/>
      <c r="F420" s="976"/>
      <c r="G420" s="974" t="s">
        <v>825</v>
      </c>
      <c r="H420" s="975"/>
      <c r="I420" s="975"/>
      <c r="J420" s="975"/>
      <c r="K420" s="976"/>
    </row>
    <row r="421" spans="1:11" ht="15.75" thickBot="1" x14ac:dyDescent="0.3">
      <c r="A421" s="977"/>
      <c r="B421" s="978"/>
      <c r="C421" s="978"/>
      <c r="D421" s="978"/>
      <c r="E421" s="978"/>
      <c r="F421" s="979"/>
      <c r="G421" s="977"/>
      <c r="H421" s="978"/>
      <c r="I421" s="978"/>
      <c r="J421" s="978"/>
      <c r="K421" s="979"/>
    </row>
    <row r="422" spans="1:11" x14ac:dyDescent="0.25">
      <c r="A422" s="953" t="s">
        <v>623</v>
      </c>
      <c r="B422" s="954"/>
      <c r="C422" s="954"/>
      <c r="D422" s="954"/>
      <c r="E422" s="954"/>
      <c r="F422" s="955"/>
      <c r="G422" s="953" t="s">
        <v>624</v>
      </c>
      <c r="H422" s="954"/>
      <c r="I422" s="954"/>
      <c r="J422" s="954"/>
      <c r="K422" s="955"/>
    </row>
    <row r="423" spans="1:11" x14ac:dyDescent="0.25">
      <c r="A423" s="938"/>
      <c r="B423" s="939"/>
      <c r="C423" s="939"/>
      <c r="D423" s="939"/>
      <c r="E423" s="939"/>
      <c r="F423" s="940"/>
      <c r="G423" s="938"/>
      <c r="H423" s="939"/>
      <c r="I423" s="939"/>
      <c r="J423" s="939"/>
      <c r="K423" s="940"/>
    </row>
    <row r="424" spans="1:11" x14ac:dyDescent="0.25">
      <c r="A424" s="938"/>
      <c r="B424" s="939"/>
      <c r="C424" s="939"/>
      <c r="D424" s="939"/>
      <c r="E424" s="939"/>
      <c r="F424" s="940"/>
      <c r="G424" s="938"/>
      <c r="H424" s="939"/>
      <c r="I424" s="939"/>
      <c r="J424" s="939"/>
      <c r="K424" s="940"/>
    </row>
    <row r="425" spans="1:11" x14ac:dyDescent="0.25">
      <c r="A425" s="938"/>
      <c r="B425" s="939"/>
      <c r="C425" s="939"/>
      <c r="D425" s="939"/>
      <c r="E425" s="939"/>
      <c r="F425" s="940"/>
      <c r="G425" s="938"/>
      <c r="H425" s="939"/>
      <c r="I425" s="939"/>
      <c r="J425" s="939"/>
      <c r="K425" s="940"/>
    </row>
    <row r="426" spans="1:11" x14ac:dyDescent="0.25">
      <c r="A426" s="938"/>
      <c r="B426" s="939"/>
      <c r="C426" s="939"/>
      <c r="D426" s="939"/>
      <c r="E426" s="939"/>
      <c r="F426" s="940"/>
      <c r="G426" s="938"/>
      <c r="H426" s="939"/>
      <c r="I426" s="939"/>
      <c r="J426" s="939"/>
      <c r="K426" s="940"/>
    </row>
    <row r="427" spans="1:11" x14ac:dyDescent="0.25">
      <c r="A427" s="938"/>
      <c r="B427" s="939"/>
      <c r="C427" s="939"/>
      <c r="D427" s="939"/>
      <c r="E427" s="939"/>
      <c r="F427" s="940"/>
      <c r="G427" s="938"/>
      <c r="H427" s="939"/>
      <c r="I427" s="939"/>
      <c r="J427" s="939"/>
      <c r="K427" s="940"/>
    </row>
    <row r="428" spans="1:11" x14ac:dyDescent="0.25">
      <c r="A428" s="938"/>
      <c r="B428" s="939"/>
      <c r="C428" s="939"/>
      <c r="D428" s="939"/>
      <c r="E428" s="939"/>
      <c r="F428" s="940"/>
      <c r="G428" s="938"/>
      <c r="H428" s="939"/>
      <c r="I428" s="939"/>
      <c r="J428" s="939"/>
      <c r="K428" s="940"/>
    </row>
    <row r="429" spans="1:11" x14ac:dyDescent="0.25">
      <c r="A429" s="938"/>
      <c r="B429" s="939"/>
      <c r="C429" s="939"/>
      <c r="D429" s="939"/>
      <c r="E429" s="939"/>
      <c r="F429" s="940"/>
      <c r="G429" s="938"/>
      <c r="H429" s="939"/>
      <c r="I429" s="939"/>
      <c r="J429" s="939"/>
      <c r="K429" s="940"/>
    </row>
    <row r="430" spans="1:11" x14ac:dyDescent="0.25">
      <c r="A430" s="938"/>
      <c r="B430" s="939"/>
      <c r="C430" s="939"/>
      <c r="D430" s="939"/>
      <c r="E430" s="939"/>
      <c r="F430" s="940"/>
      <c r="G430" s="938"/>
      <c r="H430" s="939"/>
      <c r="I430" s="939"/>
      <c r="J430" s="939"/>
      <c r="K430" s="940"/>
    </row>
    <row r="431" spans="1:11" x14ac:dyDescent="0.25">
      <c r="A431" s="938"/>
      <c r="B431" s="939"/>
      <c r="C431" s="939"/>
      <c r="D431" s="939"/>
      <c r="E431" s="939"/>
      <c r="F431" s="940"/>
      <c r="G431" s="938"/>
      <c r="H431" s="939"/>
      <c r="I431" s="939"/>
      <c r="J431" s="939"/>
      <c r="K431" s="940"/>
    </row>
    <row r="432" spans="1:11" x14ac:dyDescent="0.25">
      <c r="A432" s="938"/>
      <c r="B432" s="939"/>
      <c r="C432" s="939"/>
      <c r="D432" s="939"/>
      <c r="E432" s="939"/>
      <c r="F432" s="940"/>
      <c r="G432" s="938"/>
      <c r="H432" s="939"/>
      <c r="I432" s="939"/>
      <c r="J432" s="939"/>
      <c r="K432" s="940"/>
    </row>
    <row r="433" spans="1:11" x14ac:dyDescent="0.25">
      <c r="A433" s="938"/>
      <c r="B433" s="939"/>
      <c r="C433" s="939"/>
      <c r="D433" s="939"/>
      <c r="E433" s="939"/>
      <c r="F433" s="940"/>
      <c r="G433" s="938"/>
      <c r="H433" s="939"/>
      <c r="I433" s="939"/>
      <c r="J433" s="939"/>
      <c r="K433" s="940"/>
    </row>
    <row r="434" spans="1:11" x14ac:dyDescent="0.25">
      <c r="A434" s="938"/>
      <c r="B434" s="939"/>
      <c r="C434" s="939"/>
      <c r="D434" s="939"/>
      <c r="E434" s="939"/>
      <c r="F434" s="940"/>
      <c r="G434" s="938"/>
      <c r="H434" s="939"/>
      <c r="I434" s="939"/>
      <c r="J434" s="939"/>
      <c r="K434" s="940"/>
    </row>
    <row r="435" spans="1:11" ht="15.75" thickBot="1" x14ac:dyDescent="0.3">
      <c r="A435" s="938"/>
      <c r="B435" s="939"/>
      <c r="C435" s="939"/>
      <c r="D435" s="939"/>
      <c r="E435" s="939"/>
      <c r="F435" s="940"/>
      <c r="G435" s="938"/>
      <c r="H435" s="939"/>
      <c r="I435" s="939"/>
      <c r="J435" s="939"/>
      <c r="K435" s="940"/>
    </row>
    <row r="436" spans="1:11" x14ac:dyDescent="0.25">
      <c r="A436" s="974" t="s">
        <v>946</v>
      </c>
      <c r="B436" s="975"/>
      <c r="C436" s="975"/>
      <c r="D436" s="975"/>
      <c r="E436" s="975"/>
      <c r="F436" s="976"/>
      <c r="G436" s="974" t="s">
        <v>947</v>
      </c>
      <c r="H436" s="975"/>
      <c r="I436" s="975"/>
      <c r="J436" s="975"/>
      <c r="K436" s="976"/>
    </row>
    <row r="437" spans="1:11" ht="15.75" thickBot="1" x14ac:dyDescent="0.3">
      <c r="A437" s="977"/>
      <c r="B437" s="978"/>
      <c r="C437" s="978"/>
      <c r="D437" s="978"/>
      <c r="E437" s="978"/>
      <c r="F437" s="979"/>
      <c r="G437" s="977"/>
      <c r="H437" s="978"/>
      <c r="I437" s="978"/>
      <c r="J437" s="978"/>
      <c r="K437" s="979"/>
    </row>
  </sheetData>
  <mergeCells count="115">
    <mergeCell ref="A420:F421"/>
    <mergeCell ref="G420:K421"/>
    <mergeCell ref="A422:F435"/>
    <mergeCell ref="G422:K435"/>
    <mergeCell ref="A436:F437"/>
    <mergeCell ref="G436:K437"/>
    <mergeCell ref="A390:F403"/>
    <mergeCell ref="G390:K403"/>
    <mergeCell ref="A404:F405"/>
    <mergeCell ref="G404:K405"/>
    <mergeCell ref="A406:F419"/>
    <mergeCell ref="G406:K419"/>
    <mergeCell ref="A372:F373"/>
    <mergeCell ref="G372:K373"/>
    <mergeCell ref="A374:F387"/>
    <mergeCell ref="G374:K387"/>
    <mergeCell ref="A388:F389"/>
    <mergeCell ref="G388:K389"/>
    <mergeCell ref="A342:F355"/>
    <mergeCell ref="G342:K355"/>
    <mergeCell ref="A356:F357"/>
    <mergeCell ref="G356:K357"/>
    <mergeCell ref="A358:F371"/>
    <mergeCell ref="G358:K371"/>
    <mergeCell ref="A324:F325"/>
    <mergeCell ref="G324:K325"/>
    <mergeCell ref="A326:F339"/>
    <mergeCell ref="G326:K339"/>
    <mergeCell ref="A340:F341"/>
    <mergeCell ref="G340:K341"/>
    <mergeCell ref="A294:F307"/>
    <mergeCell ref="G294:K307"/>
    <mergeCell ref="A308:F309"/>
    <mergeCell ref="G308:K309"/>
    <mergeCell ref="A310:F323"/>
    <mergeCell ref="G310:K323"/>
    <mergeCell ref="A276:F277"/>
    <mergeCell ref="G276:K277"/>
    <mergeCell ref="A278:F291"/>
    <mergeCell ref="G278:K291"/>
    <mergeCell ref="A292:F293"/>
    <mergeCell ref="G292:K293"/>
    <mergeCell ref="A246:F259"/>
    <mergeCell ref="G246:K259"/>
    <mergeCell ref="A260:F261"/>
    <mergeCell ref="G260:K261"/>
    <mergeCell ref="A262:F275"/>
    <mergeCell ref="G262:K275"/>
    <mergeCell ref="A228:F229"/>
    <mergeCell ref="G228:K229"/>
    <mergeCell ref="A230:F243"/>
    <mergeCell ref="G230:K243"/>
    <mergeCell ref="A244:F245"/>
    <mergeCell ref="G244:K245"/>
    <mergeCell ref="A198:F211"/>
    <mergeCell ref="G198:K211"/>
    <mergeCell ref="A212:F213"/>
    <mergeCell ref="G212:K213"/>
    <mergeCell ref="A214:F227"/>
    <mergeCell ref="G214:K227"/>
    <mergeCell ref="A180:F181"/>
    <mergeCell ref="G180:K181"/>
    <mergeCell ref="A182:F195"/>
    <mergeCell ref="G182:K195"/>
    <mergeCell ref="A196:F197"/>
    <mergeCell ref="G196:K197"/>
    <mergeCell ref="A150:F163"/>
    <mergeCell ref="G150:K163"/>
    <mergeCell ref="A164:F165"/>
    <mergeCell ref="G164:K165"/>
    <mergeCell ref="A166:F179"/>
    <mergeCell ref="G166:K179"/>
    <mergeCell ref="A132:F133"/>
    <mergeCell ref="G132:K133"/>
    <mergeCell ref="A134:F147"/>
    <mergeCell ref="G134:K147"/>
    <mergeCell ref="A148:F149"/>
    <mergeCell ref="G148:K149"/>
    <mergeCell ref="A102:F115"/>
    <mergeCell ref="G102:K115"/>
    <mergeCell ref="A116:F117"/>
    <mergeCell ref="G116:K117"/>
    <mergeCell ref="A118:F131"/>
    <mergeCell ref="G118:K131"/>
    <mergeCell ref="A84:F85"/>
    <mergeCell ref="G84:K85"/>
    <mergeCell ref="A86:F99"/>
    <mergeCell ref="G86:K99"/>
    <mergeCell ref="A100:F101"/>
    <mergeCell ref="G100:K101"/>
    <mergeCell ref="A54:F67"/>
    <mergeCell ref="G54:K67"/>
    <mergeCell ref="A68:F69"/>
    <mergeCell ref="G68:K69"/>
    <mergeCell ref="A70:F83"/>
    <mergeCell ref="G70:K83"/>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 ref="A36:F37"/>
    <mergeCell ref="G36:K37"/>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L101"/>
  <sheetViews>
    <sheetView zoomScaleNormal="100" zoomScaleSheetLayoutView="100" zoomScalePageLayoutView="90" workbookViewId="0">
      <selection activeCell="N14" sqref="N14"/>
    </sheetView>
  </sheetViews>
  <sheetFormatPr baseColWidth="10" defaultColWidth="11.42578125" defaultRowHeight="15" x14ac:dyDescent="0.25"/>
  <cols>
    <col min="1" max="1" width="3.7109375" style="126" customWidth="1"/>
    <col min="2" max="2" width="4.7109375" style="126" customWidth="1"/>
    <col min="3" max="3" width="8.28515625" style="126" customWidth="1"/>
    <col min="4" max="4" width="8" style="126" customWidth="1"/>
    <col min="5" max="5" width="11.42578125" style="126"/>
    <col min="6" max="6" width="12" style="126" customWidth="1"/>
    <col min="7" max="7" width="9.5703125" style="126" customWidth="1"/>
    <col min="8" max="8" width="8.5703125" style="126" customWidth="1"/>
    <col min="9" max="9" width="22.42578125" style="126" customWidth="1"/>
    <col min="10" max="10" width="10.5703125" style="126" customWidth="1"/>
    <col min="11" max="11" width="5.140625" style="126" customWidth="1"/>
    <col min="12" max="12" width="6" style="126" customWidth="1"/>
    <col min="13" max="13" width="11.42578125" style="126" customWidth="1"/>
    <col min="14" max="16384" width="11.42578125" style="126"/>
  </cols>
  <sheetData>
    <row r="1" spans="2:12" ht="27.75" customHeight="1" x14ac:dyDescent="0.25">
      <c r="B1" s="918" t="s">
        <v>330</v>
      </c>
      <c r="C1" s="919"/>
      <c r="D1" s="919"/>
      <c r="E1" s="919"/>
      <c r="F1" s="919"/>
      <c r="G1" s="919"/>
      <c r="H1" s="919"/>
      <c r="I1" s="919"/>
      <c r="J1" s="919"/>
      <c r="K1" s="919"/>
      <c r="L1" s="920"/>
    </row>
    <row r="2" spans="2:12" ht="11.25" customHeight="1" x14ac:dyDescent="0.25">
      <c r="B2" s="921"/>
      <c r="C2" s="922"/>
      <c r="D2" s="922"/>
      <c r="E2" s="922"/>
      <c r="F2" s="922"/>
      <c r="G2" s="922"/>
      <c r="H2" s="922"/>
      <c r="I2" s="922"/>
      <c r="J2" s="922"/>
      <c r="K2" s="922"/>
      <c r="L2" s="923"/>
    </row>
    <row r="3" spans="2:12" ht="24.95" customHeight="1" x14ac:dyDescent="0.25">
      <c r="B3" s="1056" t="s">
        <v>376</v>
      </c>
      <c r="C3" s="925"/>
      <c r="D3" s="925"/>
      <c r="E3" s="926"/>
      <c r="F3" s="152">
        <v>44027</v>
      </c>
      <c r="G3" s="924" t="s">
        <v>377</v>
      </c>
      <c r="H3" s="925"/>
      <c r="I3" s="926"/>
      <c r="J3" s="1015">
        <v>44033</v>
      </c>
      <c r="K3" s="925"/>
      <c r="L3" s="1057"/>
    </row>
    <row r="4" spans="2:12" ht="24.95" customHeight="1" x14ac:dyDescent="0.25">
      <c r="B4" s="930" t="s">
        <v>328</v>
      </c>
      <c r="C4" s="931"/>
      <c r="D4" s="931"/>
      <c r="E4" s="931"/>
      <c r="F4" s="931"/>
      <c r="G4" s="931"/>
      <c r="H4" s="932"/>
      <c r="I4" s="203" t="s">
        <v>604</v>
      </c>
      <c r="J4" s="203" t="s">
        <v>2</v>
      </c>
      <c r="K4" s="1058" t="s">
        <v>0</v>
      </c>
      <c r="L4" s="1059"/>
    </row>
    <row r="5" spans="2:12" ht="24.95" customHeight="1" x14ac:dyDescent="0.25">
      <c r="B5" s="933"/>
      <c r="C5" s="934"/>
      <c r="D5" s="934"/>
      <c r="E5" s="934"/>
      <c r="F5" s="934"/>
      <c r="G5" s="934"/>
      <c r="H5" s="935"/>
      <c r="I5" s="204" t="s">
        <v>605</v>
      </c>
      <c r="J5" s="203">
        <v>2</v>
      </c>
      <c r="K5" s="1058" t="s">
        <v>378</v>
      </c>
      <c r="L5" s="1059"/>
    </row>
    <row r="6" spans="2:12" ht="15.75" customHeight="1" x14ac:dyDescent="0.25">
      <c r="B6" s="938" t="s">
        <v>553</v>
      </c>
      <c r="C6" s="939"/>
      <c r="D6" s="939"/>
      <c r="E6" s="939"/>
      <c r="F6" s="939"/>
      <c r="G6" s="940"/>
      <c r="H6" s="938" t="s">
        <v>554</v>
      </c>
      <c r="I6" s="939"/>
      <c r="J6" s="939"/>
      <c r="K6" s="939"/>
      <c r="L6" s="940"/>
    </row>
    <row r="7" spans="2:12" x14ac:dyDescent="0.25">
      <c r="B7" s="938"/>
      <c r="C7" s="939"/>
      <c r="D7" s="939"/>
      <c r="E7" s="939"/>
      <c r="F7" s="939"/>
      <c r="G7" s="940"/>
      <c r="H7" s="938"/>
      <c r="I7" s="939"/>
      <c r="J7" s="939"/>
      <c r="K7" s="939"/>
      <c r="L7" s="940"/>
    </row>
    <row r="8" spans="2:12" x14ac:dyDescent="0.25">
      <c r="B8" s="938"/>
      <c r="C8" s="939"/>
      <c r="D8" s="939"/>
      <c r="E8" s="939"/>
      <c r="F8" s="939"/>
      <c r="G8" s="940"/>
      <c r="H8" s="938"/>
      <c r="I8" s="939"/>
      <c r="J8" s="939"/>
      <c r="K8" s="939"/>
      <c r="L8" s="940"/>
    </row>
    <row r="9" spans="2:12" x14ac:dyDescent="0.25">
      <c r="B9" s="938"/>
      <c r="C9" s="939"/>
      <c r="D9" s="939"/>
      <c r="E9" s="939"/>
      <c r="F9" s="939"/>
      <c r="G9" s="940"/>
      <c r="H9" s="938"/>
      <c r="I9" s="939"/>
      <c r="J9" s="939"/>
      <c r="K9" s="939"/>
      <c r="L9" s="940"/>
    </row>
    <row r="10" spans="2:12" x14ac:dyDescent="0.25">
      <c r="B10" s="938"/>
      <c r="C10" s="939"/>
      <c r="D10" s="939"/>
      <c r="E10" s="939"/>
      <c r="F10" s="939"/>
      <c r="G10" s="940"/>
      <c r="H10" s="938"/>
      <c r="I10" s="939"/>
      <c r="J10" s="939"/>
      <c r="K10" s="939"/>
      <c r="L10" s="940"/>
    </row>
    <row r="11" spans="2:12" x14ac:dyDescent="0.25">
      <c r="B11" s="938"/>
      <c r="C11" s="939"/>
      <c r="D11" s="939"/>
      <c r="E11" s="939"/>
      <c r="F11" s="939"/>
      <c r="G11" s="940"/>
      <c r="H11" s="938"/>
      <c r="I11" s="939"/>
      <c r="J11" s="939"/>
      <c r="K11" s="939"/>
      <c r="L11" s="940"/>
    </row>
    <row r="12" spans="2:12" x14ac:dyDescent="0.25">
      <c r="B12" s="938"/>
      <c r="C12" s="939"/>
      <c r="D12" s="939"/>
      <c r="E12" s="939"/>
      <c r="F12" s="939"/>
      <c r="G12" s="940"/>
      <c r="H12" s="938"/>
      <c r="I12" s="939"/>
      <c r="J12" s="939"/>
      <c r="K12" s="939"/>
      <c r="L12" s="940"/>
    </row>
    <row r="13" spans="2:12" x14ac:dyDescent="0.25">
      <c r="B13" s="938"/>
      <c r="C13" s="939"/>
      <c r="D13" s="939"/>
      <c r="E13" s="939"/>
      <c r="F13" s="939"/>
      <c r="G13" s="940"/>
      <c r="H13" s="938"/>
      <c r="I13" s="939"/>
      <c r="J13" s="939"/>
      <c r="K13" s="939"/>
      <c r="L13" s="940"/>
    </row>
    <row r="14" spans="2:12" x14ac:dyDescent="0.25">
      <c r="B14" s="938"/>
      <c r="C14" s="939"/>
      <c r="D14" s="939"/>
      <c r="E14" s="939"/>
      <c r="F14" s="939"/>
      <c r="G14" s="940"/>
      <c r="H14" s="938"/>
      <c r="I14" s="939"/>
      <c r="J14" s="939"/>
      <c r="K14" s="939"/>
      <c r="L14" s="940"/>
    </row>
    <row r="15" spans="2:12" x14ac:dyDescent="0.25">
      <c r="B15" s="938"/>
      <c r="C15" s="939"/>
      <c r="D15" s="939"/>
      <c r="E15" s="939"/>
      <c r="F15" s="939"/>
      <c r="G15" s="940"/>
      <c r="H15" s="938"/>
      <c r="I15" s="939"/>
      <c r="J15" s="939"/>
      <c r="K15" s="939"/>
      <c r="L15" s="940"/>
    </row>
    <row r="16" spans="2:12" x14ac:dyDescent="0.25">
      <c r="B16" s="938"/>
      <c r="C16" s="939"/>
      <c r="D16" s="939"/>
      <c r="E16" s="939"/>
      <c r="F16" s="939"/>
      <c r="G16" s="940"/>
      <c r="H16" s="938"/>
      <c r="I16" s="939"/>
      <c r="J16" s="939"/>
      <c r="K16" s="939"/>
      <c r="L16" s="940"/>
    </row>
    <row r="17" spans="2:12" x14ac:dyDescent="0.25">
      <c r="B17" s="938"/>
      <c r="C17" s="939"/>
      <c r="D17" s="939"/>
      <c r="E17" s="939"/>
      <c r="F17" s="939"/>
      <c r="G17" s="940"/>
      <c r="H17" s="938"/>
      <c r="I17" s="939"/>
      <c r="J17" s="939"/>
      <c r="K17" s="939"/>
      <c r="L17" s="940"/>
    </row>
    <row r="18" spans="2:12" x14ac:dyDescent="0.25">
      <c r="B18" s="938"/>
      <c r="C18" s="939"/>
      <c r="D18" s="939"/>
      <c r="E18" s="939"/>
      <c r="F18" s="939"/>
      <c r="G18" s="940"/>
      <c r="H18" s="938"/>
      <c r="I18" s="939"/>
      <c r="J18" s="939"/>
      <c r="K18" s="939"/>
      <c r="L18" s="940"/>
    </row>
    <row r="19" spans="2:12" ht="15.75" thickBot="1" x14ac:dyDescent="0.3">
      <c r="B19" s="938"/>
      <c r="C19" s="939"/>
      <c r="D19" s="939"/>
      <c r="E19" s="939"/>
      <c r="F19" s="939"/>
      <c r="G19" s="940"/>
      <c r="H19" s="938"/>
      <c r="I19" s="939"/>
      <c r="J19" s="939"/>
      <c r="K19" s="939"/>
      <c r="L19" s="940"/>
    </row>
    <row r="20" spans="2:12" x14ac:dyDescent="0.25">
      <c r="B20" s="941" t="s">
        <v>1044</v>
      </c>
      <c r="C20" s="942"/>
      <c r="D20" s="942"/>
      <c r="E20" s="942"/>
      <c r="F20" s="942"/>
      <c r="G20" s="943"/>
      <c r="H20" s="947" t="s">
        <v>1045</v>
      </c>
      <c r="I20" s="948"/>
      <c r="J20" s="948"/>
      <c r="K20" s="948"/>
      <c r="L20" s="949"/>
    </row>
    <row r="21" spans="2:12" ht="18" customHeight="1" thickBot="1" x14ac:dyDescent="0.3">
      <c r="B21" s="944"/>
      <c r="C21" s="945"/>
      <c r="D21" s="945"/>
      <c r="E21" s="945"/>
      <c r="F21" s="945"/>
      <c r="G21" s="946"/>
      <c r="H21" s="950"/>
      <c r="I21" s="951"/>
      <c r="J21" s="951"/>
      <c r="K21" s="951"/>
      <c r="L21" s="952"/>
    </row>
    <row r="22" spans="2:12" ht="15.75" customHeight="1" x14ac:dyDescent="0.25">
      <c r="B22" s="953" t="s">
        <v>621</v>
      </c>
      <c r="C22" s="954"/>
      <c r="D22" s="954"/>
      <c r="E22" s="954"/>
      <c r="F22" s="954"/>
      <c r="G22" s="955"/>
      <c r="H22" s="953" t="s">
        <v>622</v>
      </c>
      <c r="I22" s="954"/>
      <c r="J22" s="954"/>
      <c r="K22" s="954"/>
      <c r="L22" s="955"/>
    </row>
    <row r="23" spans="2:12" x14ac:dyDescent="0.25">
      <c r="B23" s="938"/>
      <c r="C23" s="939"/>
      <c r="D23" s="939"/>
      <c r="E23" s="939"/>
      <c r="F23" s="939"/>
      <c r="G23" s="940"/>
      <c r="H23" s="938"/>
      <c r="I23" s="939"/>
      <c r="J23" s="939"/>
      <c r="K23" s="939"/>
      <c r="L23" s="940"/>
    </row>
    <row r="24" spans="2:12" x14ac:dyDescent="0.25">
      <c r="B24" s="938"/>
      <c r="C24" s="939"/>
      <c r="D24" s="939"/>
      <c r="E24" s="939"/>
      <c r="F24" s="939"/>
      <c r="G24" s="940"/>
      <c r="H24" s="938"/>
      <c r="I24" s="939"/>
      <c r="J24" s="939"/>
      <c r="K24" s="939"/>
      <c r="L24" s="940"/>
    </row>
    <row r="25" spans="2:12" x14ac:dyDescent="0.25">
      <c r="B25" s="938"/>
      <c r="C25" s="939"/>
      <c r="D25" s="939"/>
      <c r="E25" s="939"/>
      <c r="F25" s="939"/>
      <c r="G25" s="940"/>
      <c r="H25" s="938"/>
      <c r="I25" s="939"/>
      <c r="J25" s="939"/>
      <c r="K25" s="939"/>
      <c r="L25" s="940"/>
    </row>
    <row r="26" spans="2:12" x14ac:dyDescent="0.25">
      <c r="B26" s="938"/>
      <c r="C26" s="939"/>
      <c r="D26" s="939"/>
      <c r="E26" s="939"/>
      <c r="F26" s="939"/>
      <c r="G26" s="940"/>
      <c r="H26" s="938"/>
      <c r="I26" s="939"/>
      <c r="J26" s="939"/>
      <c r="K26" s="939"/>
      <c r="L26" s="940"/>
    </row>
    <row r="27" spans="2:12" x14ac:dyDescent="0.25">
      <c r="B27" s="938"/>
      <c r="C27" s="939"/>
      <c r="D27" s="939"/>
      <c r="E27" s="939"/>
      <c r="F27" s="939"/>
      <c r="G27" s="940"/>
      <c r="H27" s="938"/>
      <c r="I27" s="939"/>
      <c r="J27" s="939"/>
      <c r="K27" s="939"/>
      <c r="L27" s="940"/>
    </row>
    <row r="28" spans="2:12" x14ac:dyDescent="0.25">
      <c r="B28" s="938"/>
      <c r="C28" s="939"/>
      <c r="D28" s="939"/>
      <c r="E28" s="939"/>
      <c r="F28" s="939"/>
      <c r="G28" s="940"/>
      <c r="H28" s="938"/>
      <c r="I28" s="939"/>
      <c r="J28" s="939"/>
      <c r="K28" s="939"/>
      <c r="L28" s="940"/>
    </row>
    <row r="29" spans="2:12" x14ac:dyDescent="0.25">
      <c r="B29" s="938"/>
      <c r="C29" s="939"/>
      <c r="D29" s="939"/>
      <c r="E29" s="939"/>
      <c r="F29" s="939"/>
      <c r="G29" s="940"/>
      <c r="H29" s="938"/>
      <c r="I29" s="939"/>
      <c r="J29" s="939"/>
      <c r="K29" s="939"/>
      <c r="L29" s="940"/>
    </row>
    <row r="30" spans="2:12" x14ac:dyDescent="0.25">
      <c r="B30" s="938"/>
      <c r="C30" s="939"/>
      <c r="D30" s="939"/>
      <c r="E30" s="939"/>
      <c r="F30" s="939"/>
      <c r="G30" s="940"/>
      <c r="H30" s="938"/>
      <c r="I30" s="939"/>
      <c r="J30" s="939"/>
      <c r="K30" s="939"/>
      <c r="L30" s="940"/>
    </row>
    <row r="31" spans="2:12" x14ac:dyDescent="0.25">
      <c r="B31" s="938"/>
      <c r="C31" s="939"/>
      <c r="D31" s="939"/>
      <c r="E31" s="939"/>
      <c r="F31" s="939"/>
      <c r="G31" s="940"/>
      <c r="H31" s="938"/>
      <c r="I31" s="939"/>
      <c r="J31" s="939"/>
      <c r="K31" s="939"/>
      <c r="L31" s="940"/>
    </row>
    <row r="32" spans="2:12" x14ac:dyDescent="0.25">
      <c r="B32" s="938"/>
      <c r="C32" s="939"/>
      <c r="D32" s="939"/>
      <c r="E32" s="939"/>
      <c r="F32" s="939"/>
      <c r="G32" s="940"/>
      <c r="H32" s="938"/>
      <c r="I32" s="939"/>
      <c r="J32" s="939"/>
      <c r="K32" s="939"/>
      <c r="L32" s="940"/>
    </row>
    <row r="33" spans="2:12" x14ac:dyDescent="0.25">
      <c r="B33" s="938"/>
      <c r="C33" s="939"/>
      <c r="D33" s="939"/>
      <c r="E33" s="939"/>
      <c r="F33" s="939"/>
      <c r="G33" s="940"/>
      <c r="H33" s="938"/>
      <c r="I33" s="939"/>
      <c r="J33" s="939"/>
      <c r="K33" s="939"/>
      <c r="L33" s="940"/>
    </row>
    <row r="34" spans="2:12" x14ac:dyDescent="0.25">
      <c r="B34" s="938"/>
      <c r="C34" s="939"/>
      <c r="D34" s="939"/>
      <c r="E34" s="939"/>
      <c r="F34" s="939"/>
      <c r="G34" s="940"/>
      <c r="H34" s="938"/>
      <c r="I34" s="939"/>
      <c r="J34" s="939"/>
      <c r="K34" s="939"/>
      <c r="L34" s="940"/>
    </row>
    <row r="35" spans="2:12" ht="15.75" thickBot="1" x14ac:dyDescent="0.3">
      <c r="B35" s="938"/>
      <c r="C35" s="939"/>
      <c r="D35" s="939"/>
      <c r="E35" s="939"/>
      <c r="F35" s="939"/>
      <c r="G35" s="940"/>
      <c r="H35" s="938"/>
      <c r="I35" s="939"/>
      <c r="J35" s="939"/>
      <c r="K35" s="939"/>
      <c r="L35" s="940"/>
    </row>
    <row r="36" spans="2:12" x14ac:dyDescent="0.25">
      <c r="B36" s="941" t="s">
        <v>1046</v>
      </c>
      <c r="C36" s="942"/>
      <c r="D36" s="942"/>
      <c r="E36" s="942"/>
      <c r="F36" s="942"/>
      <c r="G36" s="943"/>
      <c r="H36" s="947" t="s">
        <v>1047</v>
      </c>
      <c r="I36" s="948"/>
      <c r="J36" s="948"/>
      <c r="K36" s="948"/>
      <c r="L36" s="949"/>
    </row>
    <row r="37" spans="2:12" ht="18" customHeight="1" thickBot="1" x14ac:dyDescent="0.3">
      <c r="B37" s="944"/>
      <c r="C37" s="945"/>
      <c r="D37" s="945"/>
      <c r="E37" s="945"/>
      <c r="F37" s="945"/>
      <c r="G37" s="946"/>
      <c r="H37" s="950"/>
      <c r="I37" s="951"/>
      <c r="J37" s="951"/>
      <c r="K37" s="951"/>
      <c r="L37" s="952"/>
    </row>
    <row r="38" spans="2:12" x14ac:dyDescent="0.25">
      <c r="B38" s="953" t="s">
        <v>623</v>
      </c>
      <c r="C38" s="954"/>
      <c r="D38" s="954"/>
      <c r="E38" s="954"/>
      <c r="F38" s="954"/>
      <c r="G38" s="955"/>
      <c r="H38" s="953" t="s">
        <v>624</v>
      </c>
      <c r="I38" s="954"/>
      <c r="J38" s="954"/>
      <c r="K38" s="954"/>
      <c r="L38" s="955"/>
    </row>
    <row r="39" spans="2:12" x14ac:dyDescent="0.25">
      <c r="B39" s="938"/>
      <c r="C39" s="939"/>
      <c r="D39" s="939"/>
      <c r="E39" s="939"/>
      <c r="F39" s="939"/>
      <c r="G39" s="940"/>
      <c r="H39" s="938"/>
      <c r="I39" s="939"/>
      <c r="J39" s="939"/>
      <c r="K39" s="939"/>
      <c r="L39" s="940"/>
    </row>
    <row r="40" spans="2:12" x14ac:dyDescent="0.25">
      <c r="B40" s="938"/>
      <c r="C40" s="939"/>
      <c r="D40" s="939"/>
      <c r="E40" s="939"/>
      <c r="F40" s="939"/>
      <c r="G40" s="940"/>
      <c r="H40" s="938"/>
      <c r="I40" s="939"/>
      <c r="J40" s="939"/>
      <c r="K40" s="939"/>
      <c r="L40" s="940"/>
    </row>
    <row r="41" spans="2:12" x14ac:dyDescent="0.25">
      <c r="B41" s="938"/>
      <c r="C41" s="939"/>
      <c r="D41" s="939"/>
      <c r="E41" s="939"/>
      <c r="F41" s="939"/>
      <c r="G41" s="940"/>
      <c r="H41" s="938"/>
      <c r="I41" s="939"/>
      <c r="J41" s="939"/>
      <c r="K41" s="939"/>
      <c r="L41" s="940"/>
    </row>
    <row r="42" spans="2:12" x14ac:dyDescent="0.25">
      <c r="B42" s="938"/>
      <c r="C42" s="939"/>
      <c r="D42" s="939"/>
      <c r="E42" s="939"/>
      <c r="F42" s="939"/>
      <c r="G42" s="940"/>
      <c r="H42" s="938"/>
      <c r="I42" s="939"/>
      <c r="J42" s="939"/>
      <c r="K42" s="939"/>
      <c r="L42" s="940"/>
    </row>
    <row r="43" spans="2:12" x14ac:dyDescent="0.25">
      <c r="B43" s="938"/>
      <c r="C43" s="939"/>
      <c r="D43" s="939"/>
      <c r="E43" s="939"/>
      <c r="F43" s="939"/>
      <c r="G43" s="940"/>
      <c r="H43" s="938"/>
      <c r="I43" s="939"/>
      <c r="J43" s="939"/>
      <c r="K43" s="939"/>
      <c r="L43" s="940"/>
    </row>
    <row r="44" spans="2:12" x14ac:dyDescent="0.25">
      <c r="B44" s="938"/>
      <c r="C44" s="939"/>
      <c r="D44" s="939"/>
      <c r="E44" s="939"/>
      <c r="F44" s="939"/>
      <c r="G44" s="940"/>
      <c r="H44" s="938"/>
      <c r="I44" s="939"/>
      <c r="J44" s="939"/>
      <c r="K44" s="939"/>
      <c r="L44" s="940"/>
    </row>
    <row r="45" spans="2:12" x14ac:dyDescent="0.25">
      <c r="B45" s="938"/>
      <c r="C45" s="939"/>
      <c r="D45" s="939"/>
      <c r="E45" s="939"/>
      <c r="F45" s="939"/>
      <c r="G45" s="940"/>
      <c r="H45" s="938"/>
      <c r="I45" s="939"/>
      <c r="J45" s="939"/>
      <c r="K45" s="939"/>
      <c r="L45" s="940"/>
    </row>
    <row r="46" spans="2:12" x14ac:dyDescent="0.25">
      <c r="B46" s="938"/>
      <c r="C46" s="939"/>
      <c r="D46" s="939"/>
      <c r="E46" s="939"/>
      <c r="F46" s="939"/>
      <c r="G46" s="940"/>
      <c r="H46" s="938"/>
      <c r="I46" s="939"/>
      <c r="J46" s="939"/>
      <c r="K46" s="939"/>
      <c r="L46" s="940"/>
    </row>
    <row r="47" spans="2:12" x14ac:dyDescent="0.25">
      <c r="B47" s="938"/>
      <c r="C47" s="939"/>
      <c r="D47" s="939"/>
      <c r="E47" s="939"/>
      <c r="F47" s="939"/>
      <c r="G47" s="940"/>
      <c r="H47" s="938"/>
      <c r="I47" s="939"/>
      <c r="J47" s="939"/>
      <c r="K47" s="939"/>
      <c r="L47" s="940"/>
    </row>
    <row r="48" spans="2:12" x14ac:dyDescent="0.25">
      <c r="B48" s="938"/>
      <c r="C48" s="939"/>
      <c r="D48" s="939"/>
      <c r="E48" s="939"/>
      <c r="F48" s="939"/>
      <c r="G48" s="940"/>
      <c r="H48" s="938"/>
      <c r="I48" s="939"/>
      <c r="J48" s="939"/>
      <c r="K48" s="939"/>
      <c r="L48" s="940"/>
    </row>
    <row r="49" spans="2:12" x14ac:dyDescent="0.25">
      <c r="B49" s="938"/>
      <c r="C49" s="939"/>
      <c r="D49" s="939"/>
      <c r="E49" s="939"/>
      <c r="F49" s="939"/>
      <c r="G49" s="940"/>
      <c r="H49" s="938"/>
      <c r="I49" s="939"/>
      <c r="J49" s="939"/>
      <c r="K49" s="939"/>
      <c r="L49" s="940"/>
    </row>
    <row r="50" spans="2:12" x14ac:dyDescent="0.25">
      <c r="B50" s="938"/>
      <c r="C50" s="939"/>
      <c r="D50" s="939"/>
      <c r="E50" s="939"/>
      <c r="F50" s="939"/>
      <c r="G50" s="940"/>
      <c r="H50" s="938"/>
      <c r="I50" s="939"/>
      <c r="J50" s="939"/>
      <c r="K50" s="939"/>
      <c r="L50" s="940"/>
    </row>
    <row r="51" spans="2:12" ht="15.75" thickBot="1" x14ac:dyDescent="0.3">
      <c r="B51" s="938"/>
      <c r="C51" s="939"/>
      <c r="D51" s="939"/>
      <c r="E51" s="939"/>
      <c r="F51" s="939"/>
      <c r="G51" s="940"/>
      <c r="H51" s="938"/>
      <c r="I51" s="939"/>
      <c r="J51" s="939"/>
      <c r="K51" s="939"/>
      <c r="L51" s="940"/>
    </row>
    <row r="52" spans="2:12" ht="15" customHeight="1" x14ac:dyDescent="0.25">
      <c r="B52" s="947" t="s">
        <v>1048</v>
      </c>
      <c r="C52" s="948"/>
      <c r="D52" s="948"/>
      <c r="E52" s="948"/>
      <c r="F52" s="948"/>
      <c r="G52" s="949"/>
      <c r="H52" s="947" t="s">
        <v>815</v>
      </c>
      <c r="I52" s="948"/>
      <c r="J52" s="948"/>
      <c r="K52" s="948"/>
      <c r="L52" s="949"/>
    </row>
    <row r="53" spans="2:12" ht="15.75" thickBot="1" x14ac:dyDescent="0.3">
      <c r="B53" s="950"/>
      <c r="C53" s="951"/>
      <c r="D53" s="951"/>
      <c r="E53" s="951"/>
      <c r="F53" s="951"/>
      <c r="G53" s="952"/>
      <c r="H53" s="950"/>
      <c r="I53" s="951"/>
      <c r="J53" s="951"/>
      <c r="K53" s="951"/>
      <c r="L53" s="952"/>
    </row>
    <row r="54" spans="2:12" x14ac:dyDescent="0.25">
      <c r="B54" s="953" t="s">
        <v>623</v>
      </c>
      <c r="C54" s="954"/>
      <c r="D54" s="954"/>
      <c r="E54" s="954"/>
      <c r="F54" s="954"/>
      <c r="G54" s="955"/>
      <c r="H54" s="953" t="s">
        <v>624</v>
      </c>
      <c r="I54" s="954"/>
      <c r="J54" s="954"/>
      <c r="K54" s="954"/>
      <c r="L54" s="955"/>
    </row>
    <row r="55" spans="2:12" x14ac:dyDescent="0.25">
      <c r="B55" s="938"/>
      <c r="C55" s="939"/>
      <c r="D55" s="939"/>
      <c r="E55" s="939"/>
      <c r="F55" s="939"/>
      <c r="G55" s="940"/>
      <c r="H55" s="938"/>
      <c r="I55" s="939"/>
      <c r="J55" s="939"/>
      <c r="K55" s="939"/>
      <c r="L55" s="940"/>
    </row>
    <row r="56" spans="2:12" x14ac:dyDescent="0.25">
      <c r="B56" s="938"/>
      <c r="C56" s="939"/>
      <c r="D56" s="939"/>
      <c r="E56" s="939"/>
      <c r="F56" s="939"/>
      <c r="G56" s="940"/>
      <c r="H56" s="938"/>
      <c r="I56" s="939"/>
      <c r="J56" s="939"/>
      <c r="K56" s="939"/>
      <c r="L56" s="940"/>
    </row>
    <row r="57" spans="2:12" x14ac:dyDescent="0.25">
      <c r="B57" s="938"/>
      <c r="C57" s="939"/>
      <c r="D57" s="939"/>
      <c r="E57" s="939"/>
      <c r="F57" s="939"/>
      <c r="G57" s="940"/>
      <c r="H57" s="938"/>
      <c r="I57" s="939"/>
      <c r="J57" s="939"/>
      <c r="K57" s="939"/>
      <c r="L57" s="940"/>
    </row>
    <row r="58" spans="2:12" x14ac:dyDescent="0.25">
      <c r="B58" s="938"/>
      <c r="C58" s="939"/>
      <c r="D58" s="939"/>
      <c r="E58" s="939"/>
      <c r="F58" s="939"/>
      <c r="G58" s="940"/>
      <c r="H58" s="938"/>
      <c r="I58" s="939"/>
      <c r="J58" s="939"/>
      <c r="K58" s="939"/>
      <c r="L58" s="940"/>
    </row>
    <row r="59" spans="2:12" x14ac:dyDescent="0.25">
      <c r="B59" s="938"/>
      <c r="C59" s="939"/>
      <c r="D59" s="939"/>
      <c r="E59" s="939"/>
      <c r="F59" s="939"/>
      <c r="G59" s="940"/>
      <c r="H59" s="938"/>
      <c r="I59" s="939"/>
      <c r="J59" s="939"/>
      <c r="K59" s="939"/>
      <c r="L59" s="940"/>
    </row>
    <row r="60" spans="2:12" x14ac:dyDescent="0.25">
      <c r="B60" s="938"/>
      <c r="C60" s="939"/>
      <c r="D60" s="939"/>
      <c r="E60" s="939"/>
      <c r="F60" s="939"/>
      <c r="G60" s="940"/>
      <c r="H60" s="938"/>
      <c r="I60" s="939"/>
      <c r="J60" s="939"/>
      <c r="K60" s="939"/>
      <c r="L60" s="940"/>
    </row>
    <row r="61" spans="2:12" x14ac:dyDescent="0.25">
      <c r="B61" s="938"/>
      <c r="C61" s="939"/>
      <c r="D61" s="939"/>
      <c r="E61" s="939"/>
      <c r="F61" s="939"/>
      <c r="G61" s="940"/>
      <c r="H61" s="938"/>
      <c r="I61" s="939"/>
      <c r="J61" s="939"/>
      <c r="K61" s="939"/>
      <c r="L61" s="940"/>
    </row>
    <row r="62" spans="2:12" x14ac:dyDescent="0.25">
      <c r="B62" s="938"/>
      <c r="C62" s="939"/>
      <c r="D62" s="939"/>
      <c r="E62" s="939"/>
      <c r="F62" s="939"/>
      <c r="G62" s="940"/>
      <c r="H62" s="938"/>
      <c r="I62" s="939"/>
      <c r="J62" s="939"/>
      <c r="K62" s="939"/>
      <c r="L62" s="940"/>
    </row>
    <row r="63" spans="2:12" x14ac:dyDescent="0.25">
      <c r="B63" s="938"/>
      <c r="C63" s="939"/>
      <c r="D63" s="939"/>
      <c r="E63" s="939"/>
      <c r="F63" s="939"/>
      <c r="G63" s="940"/>
      <c r="H63" s="938"/>
      <c r="I63" s="939"/>
      <c r="J63" s="939"/>
      <c r="K63" s="939"/>
      <c r="L63" s="940"/>
    </row>
    <row r="64" spans="2:12" x14ac:dyDescent="0.25">
      <c r="B64" s="938"/>
      <c r="C64" s="939"/>
      <c r="D64" s="939"/>
      <c r="E64" s="939"/>
      <c r="F64" s="939"/>
      <c r="G64" s="940"/>
      <c r="H64" s="938"/>
      <c r="I64" s="939"/>
      <c r="J64" s="939"/>
      <c r="K64" s="939"/>
      <c r="L64" s="940"/>
    </row>
    <row r="65" spans="2:12" x14ac:dyDescent="0.25">
      <c r="B65" s="938"/>
      <c r="C65" s="939"/>
      <c r="D65" s="939"/>
      <c r="E65" s="939"/>
      <c r="F65" s="939"/>
      <c r="G65" s="940"/>
      <c r="H65" s="938"/>
      <c r="I65" s="939"/>
      <c r="J65" s="939"/>
      <c r="K65" s="939"/>
      <c r="L65" s="940"/>
    </row>
    <row r="66" spans="2:12" x14ac:dyDescent="0.25">
      <c r="B66" s="938"/>
      <c r="C66" s="939"/>
      <c r="D66" s="939"/>
      <c r="E66" s="939"/>
      <c r="F66" s="939"/>
      <c r="G66" s="940"/>
      <c r="H66" s="938"/>
      <c r="I66" s="939"/>
      <c r="J66" s="939"/>
      <c r="K66" s="939"/>
      <c r="L66" s="940"/>
    </row>
    <row r="67" spans="2:12" ht="15.75" thickBot="1" x14ac:dyDescent="0.3">
      <c r="B67" s="938"/>
      <c r="C67" s="939"/>
      <c r="D67" s="939"/>
      <c r="E67" s="939"/>
      <c r="F67" s="939"/>
      <c r="G67" s="940"/>
      <c r="H67" s="938"/>
      <c r="I67" s="939"/>
      <c r="J67" s="939"/>
      <c r="K67" s="939"/>
      <c r="L67" s="940"/>
    </row>
    <row r="68" spans="2:12" x14ac:dyDescent="0.25">
      <c r="B68" s="941" t="s">
        <v>1049</v>
      </c>
      <c r="C68" s="942"/>
      <c r="D68" s="942"/>
      <c r="E68" s="942"/>
      <c r="F68" s="942"/>
      <c r="G68" s="943"/>
      <c r="H68" s="947" t="s">
        <v>1050</v>
      </c>
      <c r="I68" s="948"/>
      <c r="J68" s="948"/>
      <c r="K68" s="948"/>
      <c r="L68" s="949"/>
    </row>
    <row r="69" spans="2:12" ht="15.75" thickBot="1" x14ac:dyDescent="0.3">
      <c r="B69" s="944"/>
      <c r="C69" s="945"/>
      <c r="D69" s="945"/>
      <c r="E69" s="945"/>
      <c r="F69" s="945"/>
      <c r="G69" s="946"/>
      <c r="H69" s="950"/>
      <c r="I69" s="951"/>
      <c r="J69" s="951"/>
      <c r="K69" s="951"/>
      <c r="L69" s="952"/>
    </row>
    <row r="70" spans="2:12" x14ac:dyDescent="0.25">
      <c r="B70" s="953" t="s">
        <v>623</v>
      </c>
      <c r="C70" s="954"/>
      <c r="D70" s="954"/>
      <c r="E70" s="954"/>
      <c r="F70" s="954"/>
      <c r="G70" s="955"/>
      <c r="H70" s="953" t="s">
        <v>624</v>
      </c>
      <c r="I70" s="954"/>
      <c r="J70" s="954"/>
      <c r="K70" s="954"/>
      <c r="L70" s="955"/>
    </row>
    <row r="71" spans="2:12" x14ac:dyDescent="0.25">
      <c r="B71" s="938"/>
      <c r="C71" s="939"/>
      <c r="D71" s="939"/>
      <c r="E71" s="939"/>
      <c r="F71" s="939"/>
      <c r="G71" s="940"/>
      <c r="H71" s="938"/>
      <c r="I71" s="939"/>
      <c r="J71" s="939"/>
      <c r="K71" s="939"/>
      <c r="L71" s="940"/>
    </row>
    <row r="72" spans="2:12" x14ac:dyDescent="0.25">
      <c r="B72" s="938"/>
      <c r="C72" s="939"/>
      <c r="D72" s="939"/>
      <c r="E72" s="939"/>
      <c r="F72" s="939"/>
      <c r="G72" s="940"/>
      <c r="H72" s="938"/>
      <c r="I72" s="939"/>
      <c r="J72" s="939"/>
      <c r="K72" s="939"/>
      <c r="L72" s="940"/>
    </row>
    <row r="73" spans="2:12" x14ac:dyDescent="0.25">
      <c r="B73" s="938"/>
      <c r="C73" s="939"/>
      <c r="D73" s="939"/>
      <c r="E73" s="939"/>
      <c r="F73" s="939"/>
      <c r="G73" s="940"/>
      <c r="H73" s="938"/>
      <c r="I73" s="939"/>
      <c r="J73" s="939"/>
      <c r="K73" s="939"/>
      <c r="L73" s="940"/>
    </row>
    <row r="74" spans="2:12" x14ac:dyDescent="0.25">
      <c r="B74" s="938"/>
      <c r="C74" s="939"/>
      <c r="D74" s="939"/>
      <c r="E74" s="939"/>
      <c r="F74" s="939"/>
      <c r="G74" s="940"/>
      <c r="H74" s="938"/>
      <c r="I74" s="939"/>
      <c r="J74" s="939"/>
      <c r="K74" s="939"/>
      <c r="L74" s="940"/>
    </row>
    <row r="75" spans="2:12" x14ac:dyDescent="0.25">
      <c r="B75" s="938"/>
      <c r="C75" s="939"/>
      <c r="D75" s="939"/>
      <c r="E75" s="939"/>
      <c r="F75" s="939"/>
      <c r="G75" s="940"/>
      <c r="H75" s="938"/>
      <c r="I75" s="939"/>
      <c r="J75" s="939"/>
      <c r="K75" s="939"/>
      <c r="L75" s="940"/>
    </row>
    <row r="76" spans="2:12" x14ac:dyDescent="0.25">
      <c r="B76" s="938"/>
      <c r="C76" s="939"/>
      <c r="D76" s="939"/>
      <c r="E76" s="939"/>
      <c r="F76" s="939"/>
      <c r="G76" s="940"/>
      <c r="H76" s="938"/>
      <c r="I76" s="939"/>
      <c r="J76" s="939"/>
      <c r="K76" s="939"/>
      <c r="L76" s="940"/>
    </row>
    <row r="77" spans="2:12" x14ac:dyDescent="0.25">
      <c r="B77" s="938"/>
      <c r="C77" s="939"/>
      <c r="D77" s="939"/>
      <c r="E77" s="939"/>
      <c r="F77" s="939"/>
      <c r="G77" s="940"/>
      <c r="H77" s="938"/>
      <c r="I77" s="939"/>
      <c r="J77" s="939"/>
      <c r="K77" s="939"/>
      <c r="L77" s="940"/>
    </row>
    <row r="78" spans="2:12" x14ac:dyDescent="0.25">
      <c r="B78" s="938"/>
      <c r="C78" s="939"/>
      <c r="D78" s="939"/>
      <c r="E78" s="939"/>
      <c r="F78" s="939"/>
      <c r="G78" s="940"/>
      <c r="H78" s="938"/>
      <c r="I78" s="939"/>
      <c r="J78" s="939"/>
      <c r="K78" s="939"/>
      <c r="L78" s="940"/>
    </row>
    <row r="79" spans="2:12" x14ac:dyDescent="0.25">
      <c r="B79" s="938"/>
      <c r="C79" s="939"/>
      <c r="D79" s="939"/>
      <c r="E79" s="939"/>
      <c r="F79" s="939"/>
      <c r="G79" s="940"/>
      <c r="H79" s="938"/>
      <c r="I79" s="939"/>
      <c r="J79" s="939"/>
      <c r="K79" s="939"/>
      <c r="L79" s="940"/>
    </row>
    <row r="80" spans="2:12" x14ac:dyDescent="0.25">
      <c r="B80" s="938"/>
      <c r="C80" s="939"/>
      <c r="D80" s="939"/>
      <c r="E80" s="939"/>
      <c r="F80" s="939"/>
      <c r="G80" s="940"/>
      <c r="H80" s="938"/>
      <c r="I80" s="939"/>
      <c r="J80" s="939"/>
      <c r="K80" s="939"/>
      <c r="L80" s="940"/>
    </row>
    <row r="81" spans="2:12" x14ac:dyDescent="0.25">
      <c r="B81" s="938"/>
      <c r="C81" s="939"/>
      <c r="D81" s="939"/>
      <c r="E81" s="939"/>
      <c r="F81" s="939"/>
      <c r="G81" s="940"/>
      <c r="H81" s="938"/>
      <c r="I81" s="939"/>
      <c r="J81" s="939"/>
      <c r="K81" s="939"/>
      <c r="L81" s="940"/>
    </row>
    <row r="82" spans="2:12" x14ac:dyDescent="0.25">
      <c r="B82" s="938"/>
      <c r="C82" s="939"/>
      <c r="D82" s="939"/>
      <c r="E82" s="939"/>
      <c r="F82" s="939"/>
      <c r="G82" s="940"/>
      <c r="H82" s="938"/>
      <c r="I82" s="939"/>
      <c r="J82" s="939"/>
      <c r="K82" s="939"/>
      <c r="L82" s="940"/>
    </row>
    <row r="83" spans="2:12" ht="15.75" thickBot="1" x14ac:dyDescent="0.3">
      <c r="B83" s="938"/>
      <c r="C83" s="939"/>
      <c r="D83" s="939"/>
      <c r="E83" s="939"/>
      <c r="F83" s="939"/>
      <c r="G83" s="940"/>
      <c r="H83" s="938"/>
      <c r="I83" s="939"/>
      <c r="J83" s="939"/>
      <c r="K83" s="939"/>
      <c r="L83" s="940"/>
    </row>
    <row r="84" spans="2:12" x14ac:dyDescent="0.25">
      <c r="B84" s="941" t="s">
        <v>1051</v>
      </c>
      <c r="C84" s="942"/>
      <c r="D84" s="942"/>
      <c r="E84" s="942"/>
      <c r="F84" s="942"/>
      <c r="G84" s="943"/>
      <c r="H84" s="947" t="s">
        <v>1052</v>
      </c>
      <c r="I84" s="948"/>
      <c r="J84" s="948"/>
      <c r="K84" s="948"/>
      <c r="L84" s="949"/>
    </row>
    <row r="85" spans="2:12" ht="15.75" thickBot="1" x14ac:dyDescent="0.3">
      <c r="B85" s="944"/>
      <c r="C85" s="945"/>
      <c r="D85" s="945"/>
      <c r="E85" s="945"/>
      <c r="F85" s="945"/>
      <c r="G85" s="946"/>
      <c r="H85" s="950"/>
      <c r="I85" s="951"/>
      <c r="J85" s="951"/>
      <c r="K85" s="951"/>
      <c r="L85" s="952"/>
    </row>
    <row r="86" spans="2:12" x14ac:dyDescent="0.25">
      <c r="B86" s="953" t="s">
        <v>623</v>
      </c>
      <c r="C86" s="954"/>
      <c r="D86" s="954"/>
      <c r="E86" s="954"/>
      <c r="F86" s="954"/>
      <c r="G86" s="955"/>
      <c r="H86" s="953" t="s">
        <v>624</v>
      </c>
      <c r="I86" s="954"/>
      <c r="J86" s="954"/>
      <c r="K86" s="954"/>
      <c r="L86" s="955"/>
    </row>
    <row r="87" spans="2:12" x14ac:dyDescent="0.25">
      <c r="B87" s="938"/>
      <c r="C87" s="939"/>
      <c r="D87" s="939"/>
      <c r="E87" s="939"/>
      <c r="F87" s="939"/>
      <c r="G87" s="940"/>
      <c r="H87" s="938"/>
      <c r="I87" s="939"/>
      <c r="J87" s="939"/>
      <c r="K87" s="939"/>
      <c r="L87" s="940"/>
    </row>
    <row r="88" spans="2:12" x14ac:dyDescent="0.25">
      <c r="B88" s="938"/>
      <c r="C88" s="939"/>
      <c r="D88" s="939"/>
      <c r="E88" s="939"/>
      <c r="F88" s="939"/>
      <c r="G88" s="940"/>
      <c r="H88" s="938"/>
      <c r="I88" s="939"/>
      <c r="J88" s="939"/>
      <c r="K88" s="939"/>
      <c r="L88" s="940"/>
    </row>
    <row r="89" spans="2:12" x14ac:dyDescent="0.25">
      <c r="B89" s="938"/>
      <c r="C89" s="939"/>
      <c r="D89" s="939"/>
      <c r="E89" s="939"/>
      <c r="F89" s="939"/>
      <c r="G89" s="940"/>
      <c r="H89" s="938"/>
      <c r="I89" s="939"/>
      <c r="J89" s="939"/>
      <c r="K89" s="939"/>
      <c r="L89" s="940"/>
    </row>
    <row r="90" spans="2:12" x14ac:dyDescent="0.25">
      <c r="B90" s="938"/>
      <c r="C90" s="939"/>
      <c r="D90" s="939"/>
      <c r="E90" s="939"/>
      <c r="F90" s="939"/>
      <c r="G90" s="940"/>
      <c r="H90" s="938"/>
      <c r="I90" s="939"/>
      <c r="J90" s="939"/>
      <c r="K90" s="939"/>
      <c r="L90" s="940"/>
    </row>
    <row r="91" spans="2:12" x14ac:dyDescent="0.25">
      <c r="B91" s="938"/>
      <c r="C91" s="939"/>
      <c r="D91" s="939"/>
      <c r="E91" s="939"/>
      <c r="F91" s="939"/>
      <c r="G91" s="940"/>
      <c r="H91" s="938"/>
      <c r="I91" s="939"/>
      <c r="J91" s="939"/>
      <c r="K91" s="939"/>
      <c r="L91" s="940"/>
    </row>
    <row r="92" spans="2:12" x14ac:dyDescent="0.25">
      <c r="B92" s="938"/>
      <c r="C92" s="939"/>
      <c r="D92" s="939"/>
      <c r="E92" s="939"/>
      <c r="F92" s="939"/>
      <c r="G92" s="940"/>
      <c r="H92" s="938"/>
      <c r="I92" s="939"/>
      <c r="J92" s="939"/>
      <c r="K92" s="939"/>
      <c r="L92" s="940"/>
    </row>
    <row r="93" spans="2:12" x14ac:dyDescent="0.25">
      <c r="B93" s="938"/>
      <c r="C93" s="939"/>
      <c r="D93" s="939"/>
      <c r="E93" s="939"/>
      <c r="F93" s="939"/>
      <c r="G93" s="940"/>
      <c r="H93" s="938"/>
      <c r="I93" s="939"/>
      <c r="J93" s="939"/>
      <c r="K93" s="939"/>
      <c r="L93" s="940"/>
    </row>
    <row r="94" spans="2:12" x14ac:dyDescent="0.25">
      <c r="B94" s="938"/>
      <c r="C94" s="939"/>
      <c r="D94" s="939"/>
      <c r="E94" s="939"/>
      <c r="F94" s="939"/>
      <c r="G94" s="940"/>
      <c r="H94" s="938"/>
      <c r="I94" s="939"/>
      <c r="J94" s="939"/>
      <c r="K94" s="939"/>
      <c r="L94" s="940"/>
    </row>
    <row r="95" spans="2:12" x14ac:dyDescent="0.25">
      <c r="B95" s="938"/>
      <c r="C95" s="939"/>
      <c r="D95" s="939"/>
      <c r="E95" s="939"/>
      <c r="F95" s="939"/>
      <c r="G95" s="940"/>
      <c r="H95" s="938"/>
      <c r="I95" s="939"/>
      <c r="J95" s="939"/>
      <c r="K95" s="939"/>
      <c r="L95" s="940"/>
    </row>
    <row r="96" spans="2:12" x14ac:dyDescent="0.25">
      <c r="B96" s="938"/>
      <c r="C96" s="939"/>
      <c r="D96" s="939"/>
      <c r="E96" s="939"/>
      <c r="F96" s="939"/>
      <c r="G96" s="940"/>
      <c r="H96" s="938"/>
      <c r="I96" s="939"/>
      <c r="J96" s="939"/>
      <c r="K96" s="939"/>
      <c r="L96" s="940"/>
    </row>
    <row r="97" spans="2:12" x14ac:dyDescent="0.25">
      <c r="B97" s="938"/>
      <c r="C97" s="939"/>
      <c r="D97" s="939"/>
      <c r="E97" s="939"/>
      <c r="F97" s="939"/>
      <c r="G97" s="940"/>
      <c r="H97" s="938"/>
      <c r="I97" s="939"/>
      <c r="J97" s="939"/>
      <c r="K97" s="939"/>
      <c r="L97" s="940"/>
    </row>
    <row r="98" spans="2:12" x14ac:dyDescent="0.25">
      <c r="B98" s="938"/>
      <c r="C98" s="939"/>
      <c r="D98" s="939"/>
      <c r="E98" s="939"/>
      <c r="F98" s="939"/>
      <c r="G98" s="940"/>
      <c r="H98" s="938"/>
      <c r="I98" s="939"/>
      <c r="J98" s="939"/>
      <c r="K98" s="939"/>
      <c r="L98" s="940"/>
    </row>
    <row r="99" spans="2:12" ht="15.75" thickBot="1" x14ac:dyDescent="0.3">
      <c r="B99" s="938"/>
      <c r="C99" s="939"/>
      <c r="D99" s="939"/>
      <c r="E99" s="939"/>
      <c r="F99" s="939"/>
      <c r="G99" s="940"/>
      <c r="H99" s="938"/>
      <c r="I99" s="939"/>
      <c r="J99" s="939"/>
      <c r="K99" s="939"/>
      <c r="L99" s="940"/>
    </row>
    <row r="100" spans="2:12" x14ac:dyDescent="0.25">
      <c r="B100" s="947" t="s">
        <v>1053</v>
      </c>
      <c r="C100" s="948"/>
      <c r="D100" s="948"/>
      <c r="E100" s="948"/>
      <c r="F100" s="948"/>
      <c r="G100" s="949"/>
      <c r="H100" s="947" t="s">
        <v>1054</v>
      </c>
      <c r="I100" s="948"/>
      <c r="J100" s="948"/>
      <c r="K100" s="948"/>
      <c r="L100" s="949"/>
    </row>
    <row r="101" spans="2:12" ht="15.75" thickBot="1" x14ac:dyDescent="0.3">
      <c r="B101" s="950"/>
      <c r="C101" s="951"/>
      <c r="D101" s="951"/>
      <c r="E101" s="951"/>
      <c r="F101" s="951"/>
      <c r="G101" s="952"/>
      <c r="H101" s="950"/>
      <c r="I101" s="951"/>
      <c r="J101" s="951"/>
      <c r="K101" s="951"/>
      <c r="L101" s="952"/>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O120"/>
  <sheetViews>
    <sheetView view="pageBreakPreview" topLeftCell="A77" zoomScale="85" zoomScaleNormal="100" zoomScaleSheetLayoutView="85" zoomScalePageLayoutView="110" workbookViewId="0">
      <selection activeCell="B89" sqref="B89:L89"/>
    </sheetView>
  </sheetViews>
  <sheetFormatPr baseColWidth="10" defaultColWidth="11.42578125" defaultRowHeight="15" x14ac:dyDescent="0.25"/>
  <cols>
    <col min="1" max="1" width="3"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42578125" style="126" customWidth="1"/>
    <col min="13" max="13" width="11.42578125" style="126" hidden="1" customWidth="1"/>
    <col min="14" max="14" width="11.42578125" style="126"/>
    <col min="15" max="26" width="5" style="126" customWidth="1"/>
    <col min="27" max="16384" width="11.42578125" style="126"/>
  </cols>
  <sheetData>
    <row r="1" spans="2:12" ht="27.75" customHeight="1" x14ac:dyDescent="0.25">
      <c r="B1" s="1061" t="s">
        <v>330</v>
      </c>
      <c r="C1" s="1061"/>
      <c r="D1" s="1061"/>
      <c r="E1" s="1061"/>
      <c r="F1" s="1061"/>
      <c r="G1" s="1061"/>
      <c r="H1" s="1061"/>
      <c r="I1" s="1061"/>
      <c r="J1" s="1061"/>
      <c r="K1" s="1061"/>
      <c r="L1" s="1061"/>
    </row>
    <row r="2" spans="2:12" ht="11.25" customHeight="1" x14ac:dyDescent="0.25">
      <c r="B2" s="1061"/>
      <c r="C2" s="1061"/>
      <c r="D2" s="1061"/>
      <c r="E2" s="1061"/>
      <c r="F2" s="1061"/>
      <c r="G2" s="1061"/>
      <c r="H2" s="1061"/>
      <c r="I2" s="1061"/>
      <c r="J2" s="1061"/>
      <c r="K2" s="1061"/>
      <c r="L2" s="1061"/>
    </row>
    <row r="3" spans="2:12" ht="24.95" customHeight="1" x14ac:dyDescent="0.25">
      <c r="B3" s="1062" t="s">
        <v>376</v>
      </c>
      <c r="C3" s="1062"/>
      <c r="D3" s="1062"/>
      <c r="E3" s="1062"/>
      <c r="F3" s="152">
        <v>44028</v>
      </c>
      <c r="G3" s="1062" t="s">
        <v>377</v>
      </c>
      <c r="H3" s="1062"/>
      <c r="I3" s="1062"/>
      <c r="J3" s="1063">
        <v>44034</v>
      </c>
      <c r="K3" s="1062"/>
      <c r="L3" s="1062"/>
    </row>
    <row r="4" spans="2:12" ht="24.95" customHeight="1" x14ac:dyDescent="0.25">
      <c r="B4" s="1064" t="s">
        <v>328</v>
      </c>
      <c r="C4" s="1064"/>
      <c r="D4" s="1064"/>
      <c r="E4" s="1064"/>
      <c r="F4" s="1064"/>
      <c r="G4" s="1064"/>
      <c r="H4" s="1065" t="s">
        <v>604</v>
      </c>
      <c r="I4" s="1065"/>
      <c r="J4" s="203" t="s">
        <v>2</v>
      </c>
      <c r="K4" s="936" t="s">
        <v>0</v>
      </c>
      <c r="L4" s="936"/>
    </row>
    <row r="5" spans="2:12" ht="24.95" customHeight="1" x14ac:dyDescent="0.25">
      <c r="B5" s="1064"/>
      <c r="C5" s="1064"/>
      <c r="D5" s="1064"/>
      <c r="E5" s="1064"/>
      <c r="F5" s="1064"/>
      <c r="G5" s="1064"/>
      <c r="H5" s="1066" t="s">
        <v>605</v>
      </c>
      <c r="I5" s="1066"/>
      <c r="J5" s="203">
        <v>2</v>
      </c>
      <c r="K5" s="936" t="s">
        <v>378</v>
      </c>
      <c r="L5" s="936"/>
    </row>
    <row r="6" spans="2:12" ht="24.95" customHeight="1" x14ac:dyDescent="0.25">
      <c r="B6" s="1064" t="s">
        <v>1015</v>
      </c>
      <c r="C6" s="1064"/>
      <c r="D6" s="1064"/>
      <c r="E6" s="1064"/>
      <c r="F6" s="1064"/>
      <c r="G6" s="1064"/>
      <c r="H6" s="1064"/>
      <c r="I6" s="1064"/>
      <c r="J6" s="1064"/>
      <c r="K6" s="1064"/>
      <c r="L6" s="1064"/>
    </row>
    <row r="7" spans="2:12" ht="15.75" customHeight="1" x14ac:dyDescent="0.25">
      <c r="B7" s="1060"/>
      <c r="C7" s="1060"/>
      <c r="D7" s="1060"/>
      <c r="E7" s="1060"/>
      <c r="F7" s="1060"/>
      <c r="G7" s="1060"/>
      <c r="H7" s="1060" t="s">
        <v>554</v>
      </c>
      <c r="I7" s="1060"/>
      <c r="J7" s="1060"/>
      <c r="K7" s="1060"/>
      <c r="L7" s="1060"/>
    </row>
    <row r="8" spans="2:12" x14ac:dyDescent="0.25">
      <c r="B8" s="1060"/>
      <c r="C8" s="1060"/>
      <c r="D8" s="1060"/>
      <c r="E8" s="1060"/>
      <c r="F8" s="1060"/>
      <c r="G8" s="1060"/>
      <c r="H8" s="1060"/>
      <c r="I8" s="1060"/>
      <c r="J8" s="1060"/>
      <c r="K8" s="1060"/>
      <c r="L8" s="1060"/>
    </row>
    <row r="9" spans="2:12" x14ac:dyDescent="0.25">
      <c r="B9" s="1060"/>
      <c r="C9" s="1060"/>
      <c r="D9" s="1060"/>
      <c r="E9" s="1060"/>
      <c r="F9" s="1060"/>
      <c r="G9" s="1060"/>
      <c r="H9" s="1060"/>
      <c r="I9" s="1060"/>
      <c r="J9" s="1060"/>
      <c r="K9" s="1060"/>
      <c r="L9" s="1060"/>
    </row>
    <row r="10" spans="2:12" x14ac:dyDescent="0.25">
      <c r="B10" s="1060"/>
      <c r="C10" s="1060"/>
      <c r="D10" s="1060"/>
      <c r="E10" s="1060"/>
      <c r="F10" s="1060"/>
      <c r="G10" s="1060"/>
      <c r="H10" s="1060"/>
      <c r="I10" s="1060"/>
      <c r="J10" s="1060"/>
      <c r="K10" s="1060"/>
      <c r="L10" s="1060"/>
    </row>
    <row r="11" spans="2:12" x14ac:dyDescent="0.25">
      <c r="B11" s="1060"/>
      <c r="C11" s="1060"/>
      <c r="D11" s="1060"/>
      <c r="E11" s="1060"/>
      <c r="F11" s="1060"/>
      <c r="G11" s="1060"/>
      <c r="H11" s="1060"/>
      <c r="I11" s="1060"/>
      <c r="J11" s="1060"/>
      <c r="K11" s="1060"/>
      <c r="L11" s="1060"/>
    </row>
    <row r="12" spans="2:12" x14ac:dyDescent="0.25">
      <c r="B12" s="1060"/>
      <c r="C12" s="1060"/>
      <c r="D12" s="1060"/>
      <c r="E12" s="1060"/>
      <c r="F12" s="1060"/>
      <c r="G12" s="1060"/>
      <c r="H12" s="1060"/>
      <c r="I12" s="1060"/>
      <c r="J12" s="1060"/>
      <c r="K12" s="1060"/>
      <c r="L12" s="1060"/>
    </row>
    <row r="13" spans="2:12" x14ac:dyDescent="0.25">
      <c r="B13" s="1060"/>
      <c r="C13" s="1060"/>
      <c r="D13" s="1060"/>
      <c r="E13" s="1060"/>
      <c r="F13" s="1060"/>
      <c r="G13" s="1060"/>
      <c r="H13" s="1060"/>
      <c r="I13" s="1060"/>
      <c r="J13" s="1060"/>
      <c r="K13" s="1060"/>
      <c r="L13" s="1060"/>
    </row>
    <row r="14" spans="2:12" x14ac:dyDescent="0.25">
      <c r="B14" s="1060"/>
      <c r="C14" s="1060"/>
      <c r="D14" s="1060"/>
      <c r="E14" s="1060"/>
      <c r="F14" s="1060"/>
      <c r="G14" s="1060"/>
      <c r="H14" s="1060"/>
      <c r="I14" s="1060"/>
      <c r="J14" s="1060"/>
      <c r="K14" s="1060"/>
      <c r="L14" s="1060"/>
    </row>
    <row r="15" spans="2:12" x14ac:dyDescent="0.25">
      <c r="B15" s="1060"/>
      <c r="C15" s="1060"/>
      <c r="D15" s="1060"/>
      <c r="E15" s="1060"/>
      <c r="F15" s="1060"/>
      <c r="G15" s="1060"/>
      <c r="H15" s="1060"/>
      <c r="I15" s="1060"/>
      <c r="J15" s="1060"/>
      <c r="K15" s="1060"/>
      <c r="L15" s="1060"/>
    </row>
    <row r="16" spans="2:12" x14ac:dyDescent="0.25">
      <c r="B16" s="1060"/>
      <c r="C16" s="1060"/>
      <c r="D16" s="1060"/>
      <c r="E16" s="1060"/>
      <c r="F16" s="1060"/>
      <c r="G16" s="1060"/>
      <c r="H16" s="1060"/>
      <c r="I16" s="1060"/>
      <c r="J16" s="1060"/>
      <c r="K16" s="1060"/>
      <c r="L16" s="1060"/>
    </row>
    <row r="17" spans="2:12" x14ac:dyDescent="0.25">
      <c r="B17" s="1060"/>
      <c r="C17" s="1060"/>
      <c r="D17" s="1060"/>
      <c r="E17" s="1060"/>
      <c r="F17" s="1060"/>
      <c r="G17" s="1060"/>
      <c r="H17" s="1060"/>
      <c r="I17" s="1060"/>
      <c r="J17" s="1060"/>
      <c r="K17" s="1060"/>
      <c r="L17" s="1060"/>
    </row>
    <row r="18" spans="2:12" x14ac:dyDescent="0.25">
      <c r="B18" s="1060"/>
      <c r="C18" s="1060"/>
      <c r="D18" s="1060"/>
      <c r="E18" s="1060"/>
      <c r="F18" s="1060"/>
      <c r="G18" s="1060"/>
      <c r="H18" s="1060"/>
      <c r="I18" s="1060"/>
      <c r="J18" s="1060"/>
      <c r="K18" s="1060"/>
      <c r="L18" s="1060"/>
    </row>
    <row r="19" spans="2:12" x14ac:dyDescent="0.25">
      <c r="B19" s="1060"/>
      <c r="C19" s="1060"/>
      <c r="D19" s="1060"/>
      <c r="E19" s="1060"/>
      <c r="F19" s="1060"/>
      <c r="G19" s="1060"/>
      <c r="H19" s="1060"/>
      <c r="I19" s="1060"/>
      <c r="J19" s="1060"/>
      <c r="K19" s="1060"/>
      <c r="L19" s="1060"/>
    </row>
    <row r="20" spans="2:12" x14ac:dyDescent="0.25">
      <c r="B20" s="1060"/>
      <c r="C20" s="1060"/>
      <c r="D20" s="1060"/>
      <c r="E20" s="1060"/>
      <c r="F20" s="1060"/>
      <c r="G20" s="1060"/>
      <c r="H20" s="1060"/>
      <c r="I20" s="1060"/>
      <c r="J20" s="1060"/>
      <c r="K20" s="1060"/>
      <c r="L20" s="1060"/>
    </row>
    <row r="21" spans="2:12" x14ac:dyDescent="0.25">
      <c r="B21" s="1067">
        <v>1</v>
      </c>
      <c r="C21" s="1067"/>
      <c r="D21" s="1067"/>
      <c r="E21" s="1067"/>
      <c r="F21" s="1067"/>
      <c r="G21" s="1067"/>
      <c r="H21" s="1068">
        <v>2</v>
      </c>
      <c r="I21" s="1068"/>
      <c r="J21" s="1068"/>
      <c r="K21" s="1068"/>
      <c r="L21" s="1068"/>
    </row>
    <row r="22" spans="2:12" ht="18" customHeight="1" x14ac:dyDescent="0.25">
      <c r="B22" s="1067"/>
      <c r="C22" s="1067"/>
      <c r="D22" s="1067"/>
      <c r="E22" s="1067"/>
      <c r="F22" s="1067"/>
      <c r="G22" s="1067"/>
      <c r="H22" s="1068"/>
      <c r="I22" s="1068"/>
      <c r="J22" s="1068"/>
      <c r="K22" s="1068"/>
      <c r="L22" s="1068"/>
    </row>
    <row r="23" spans="2:12" ht="15.75" customHeight="1" x14ac:dyDescent="0.25">
      <c r="B23" s="1060"/>
      <c r="C23" s="1060"/>
      <c r="D23" s="1060"/>
      <c r="E23" s="1060"/>
      <c r="F23" s="1060"/>
      <c r="G23" s="1060"/>
      <c r="H23" s="1060" t="s">
        <v>554</v>
      </c>
      <c r="I23" s="1060"/>
      <c r="J23" s="1060"/>
      <c r="K23" s="1060"/>
      <c r="L23" s="1060"/>
    </row>
    <row r="24" spans="2:12" x14ac:dyDescent="0.25">
      <c r="B24" s="1060"/>
      <c r="C24" s="1060"/>
      <c r="D24" s="1060"/>
      <c r="E24" s="1060"/>
      <c r="F24" s="1060"/>
      <c r="G24" s="1060"/>
      <c r="H24" s="1060"/>
      <c r="I24" s="1060"/>
      <c r="J24" s="1060"/>
      <c r="K24" s="1060"/>
      <c r="L24" s="1060"/>
    </row>
    <row r="25" spans="2:12" x14ac:dyDescent="0.25">
      <c r="B25" s="1060"/>
      <c r="C25" s="1060"/>
      <c r="D25" s="1060"/>
      <c r="E25" s="1060"/>
      <c r="F25" s="1060"/>
      <c r="G25" s="1060"/>
      <c r="H25" s="1060"/>
      <c r="I25" s="1060"/>
      <c r="J25" s="1060"/>
      <c r="K25" s="1060"/>
      <c r="L25" s="1060"/>
    </row>
    <row r="26" spans="2:12" x14ac:dyDescent="0.25">
      <c r="B26" s="1060"/>
      <c r="C26" s="1060"/>
      <c r="D26" s="1060"/>
      <c r="E26" s="1060"/>
      <c r="F26" s="1060"/>
      <c r="G26" s="1060"/>
      <c r="H26" s="1060"/>
      <c r="I26" s="1060"/>
      <c r="J26" s="1060"/>
      <c r="K26" s="1060"/>
      <c r="L26" s="1060"/>
    </row>
    <row r="27" spans="2:12" x14ac:dyDescent="0.25">
      <c r="B27" s="1060"/>
      <c r="C27" s="1060"/>
      <c r="D27" s="1060"/>
      <c r="E27" s="1060"/>
      <c r="F27" s="1060"/>
      <c r="G27" s="1060"/>
      <c r="H27" s="1060"/>
      <c r="I27" s="1060"/>
      <c r="J27" s="1060"/>
      <c r="K27" s="1060"/>
      <c r="L27" s="1060"/>
    </row>
    <row r="28" spans="2:12" x14ac:dyDescent="0.25">
      <c r="B28" s="1060"/>
      <c r="C28" s="1060"/>
      <c r="D28" s="1060"/>
      <c r="E28" s="1060"/>
      <c r="F28" s="1060"/>
      <c r="G28" s="1060"/>
      <c r="H28" s="1060"/>
      <c r="I28" s="1060"/>
      <c r="J28" s="1060"/>
      <c r="K28" s="1060"/>
      <c r="L28" s="1060"/>
    </row>
    <row r="29" spans="2:12" x14ac:dyDescent="0.25">
      <c r="B29" s="1060"/>
      <c r="C29" s="1060"/>
      <c r="D29" s="1060"/>
      <c r="E29" s="1060"/>
      <c r="F29" s="1060"/>
      <c r="G29" s="1060"/>
      <c r="H29" s="1060"/>
      <c r="I29" s="1060"/>
      <c r="J29" s="1060"/>
      <c r="K29" s="1060"/>
      <c r="L29" s="1060"/>
    </row>
    <row r="30" spans="2:12" x14ac:dyDescent="0.25">
      <c r="B30" s="1060"/>
      <c r="C30" s="1060"/>
      <c r="D30" s="1060"/>
      <c r="E30" s="1060"/>
      <c r="F30" s="1060"/>
      <c r="G30" s="1060"/>
      <c r="H30" s="1060"/>
      <c r="I30" s="1060"/>
      <c r="J30" s="1060"/>
      <c r="K30" s="1060"/>
      <c r="L30" s="1060"/>
    </row>
    <row r="31" spans="2:12" x14ac:dyDescent="0.25">
      <c r="B31" s="1060"/>
      <c r="C31" s="1060"/>
      <c r="D31" s="1060"/>
      <c r="E31" s="1060"/>
      <c r="F31" s="1060"/>
      <c r="G31" s="1060"/>
      <c r="H31" s="1060"/>
      <c r="I31" s="1060"/>
      <c r="J31" s="1060"/>
      <c r="K31" s="1060"/>
      <c r="L31" s="1060"/>
    </row>
    <row r="32" spans="2:12" x14ac:dyDescent="0.25">
      <c r="B32" s="1060"/>
      <c r="C32" s="1060"/>
      <c r="D32" s="1060"/>
      <c r="E32" s="1060"/>
      <c r="F32" s="1060"/>
      <c r="G32" s="1060"/>
      <c r="H32" s="1060"/>
      <c r="I32" s="1060"/>
      <c r="J32" s="1060"/>
      <c r="K32" s="1060"/>
      <c r="L32" s="1060"/>
    </row>
    <row r="33" spans="2:15" x14ac:dyDescent="0.25">
      <c r="B33" s="1060"/>
      <c r="C33" s="1060"/>
      <c r="D33" s="1060"/>
      <c r="E33" s="1060"/>
      <c r="F33" s="1060"/>
      <c r="G33" s="1060"/>
      <c r="H33" s="1060"/>
      <c r="I33" s="1060"/>
      <c r="J33" s="1060"/>
      <c r="K33" s="1060"/>
      <c r="L33" s="1060"/>
    </row>
    <row r="34" spans="2:15" x14ac:dyDescent="0.25">
      <c r="B34" s="1060"/>
      <c r="C34" s="1060"/>
      <c r="D34" s="1060"/>
      <c r="E34" s="1060"/>
      <c r="F34" s="1060"/>
      <c r="G34" s="1060"/>
      <c r="H34" s="1060"/>
      <c r="I34" s="1060"/>
      <c r="J34" s="1060"/>
      <c r="K34" s="1060"/>
      <c r="L34" s="1060"/>
    </row>
    <row r="35" spans="2:15" x14ac:dyDescent="0.25">
      <c r="B35" s="1060"/>
      <c r="C35" s="1060"/>
      <c r="D35" s="1060"/>
      <c r="E35" s="1060"/>
      <c r="F35" s="1060"/>
      <c r="G35" s="1060"/>
      <c r="H35" s="1060"/>
      <c r="I35" s="1060"/>
      <c r="J35" s="1060"/>
      <c r="K35" s="1060"/>
      <c r="L35" s="1060"/>
    </row>
    <row r="36" spans="2:15" x14ac:dyDescent="0.25">
      <c r="B36" s="1060"/>
      <c r="C36" s="1060"/>
      <c r="D36" s="1060"/>
      <c r="E36" s="1060"/>
      <c r="F36" s="1060"/>
      <c r="G36" s="1060"/>
      <c r="H36" s="1060"/>
      <c r="I36" s="1060"/>
      <c r="J36" s="1060"/>
      <c r="K36" s="1060"/>
      <c r="L36" s="1060"/>
    </row>
    <row r="37" spans="2:15" x14ac:dyDescent="0.25">
      <c r="B37" s="1067">
        <v>3</v>
      </c>
      <c r="C37" s="1067"/>
      <c r="D37" s="1067"/>
      <c r="E37" s="1067"/>
      <c r="F37" s="1067"/>
      <c r="G37" s="1067"/>
      <c r="H37" s="1068">
        <v>4</v>
      </c>
      <c r="I37" s="1068"/>
      <c r="J37" s="1068"/>
      <c r="K37" s="1068"/>
      <c r="L37" s="1068"/>
    </row>
    <row r="38" spans="2:15" ht="18" customHeight="1" x14ac:dyDescent="0.25">
      <c r="B38" s="1067"/>
      <c r="C38" s="1067"/>
      <c r="D38" s="1067"/>
      <c r="E38" s="1067"/>
      <c r="F38" s="1067"/>
      <c r="G38" s="1067"/>
      <c r="H38" s="1068"/>
      <c r="I38" s="1068"/>
      <c r="J38" s="1068"/>
      <c r="K38" s="1068"/>
      <c r="L38" s="1068"/>
    </row>
    <row r="39" spans="2:15" ht="15.75" customHeight="1" x14ac:dyDescent="0.25">
      <c r="B39" s="1060" t="s">
        <v>553</v>
      </c>
      <c r="C39" s="1060"/>
      <c r="D39" s="1060"/>
      <c r="E39" s="1060"/>
      <c r="F39" s="1060"/>
      <c r="G39" s="1060"/>
      <c r="H39" s="1060" t="s">
        <v>554</v>
      </c>
      <c r="I39" s="1060"/>
      <c r="J39" s="1060"/>
      <c r="K39" s="1060"/>
      <c r="L39" s="1060"/>
    </row>
    <row r="40" spans="2:15" x14ac:dyDescent="0.25">
      <c r="B40" s="1060"/>
      <c r="C40" s="1060"/>
      <c r="D40" s="1060"/>
      <c r="E40" s="1060"/>
      <c r="F40" s="1060"/>
      <c r="G40" s="1060"/>
      <c r="H40" s="1060"/>
      <c r="I40" s="1060"/>
      <c r="J40" s="1060"/>
      <c r="K40" s="1060"/>
      <c r="L40" s="1060"/>
    </row>
    <row r="41" spans="2:15" x14ac:dyDescent="0.25">
      <c r="B41" s="1060"/>
      <c r="C41" s="1060"/>
      <c r="D41" s="1060"/>
      <c r="E41" s="1060"/>
      <c r="F41" s="1060"/>
      <c r="G41" s="1060"/>
      <c r="H41" s="1060"/>
      <c r="I41" s="1060"/>
      <c r="J41" s="1060"/>
      <c r="K41" s="1060"/>
      <c r="L41" s="1060"/>
    </row>
    <row r="42" spans="2:15" x14ac:dyDescent="0.25">
      <c r="B42" s="1060"/>
      <c r="C42" s="1060"/>
      <c r="D42" s="1060"/>
      <c r="E42" s="1060"/>
      <c r="F42" s="1060"/>
      <c r="G42" s="1060"/>
      <c r="H42" s="1060"/>
      <c r="I42" s="1060"/>
      <c r="J42" s="1060"/>
      <c r="K42" s="1060"/>
      <c r="L42" s="1060"/>
    </row>
    <row r="43" spans="2:15" x14ac:dyDescent="0.25">
      <c r="B43" s="1060"/>
      <c r="C43" s="1060"/>
      <c r="D43" s="1060"/>
      <c r="E43" s="1060"/>
      <c r="F43" s="1060"/>
      <c r="G43" s="1060"/>
      <c r="H43" s="1060"/>
      <c r="I43" s="1060"/>
      <c r="J43" s="1060"/>
      <c r="K43" s="1060"/>
      <c r="L43" s="1060"/>
    </row>
    <row r="44" spans="2:15" x14ac:dyDescent="0.25">
      <c r="B44" s="1060"/>
      <c r="C44" s="1060"/>
      <c r="D44" s="1060"/>
      <c r="E44" s="1060"/>
      <c r="F44" s="1060"/>
      <c r="G44" s="1060"/>
      <c r="H44" s="1060"/>
      <c r="I44" s="1060"/>
      <c r="J44" s="1060"/>
      <c r="K44" s="1060"/>
      <c r="L44" s="1060"/>
    </row>
    <row r="45" spans="2:15" x14ac:dyDescent="0.25">
      <c r="B45" s="1060"/>
      <c r="C45" s="1060"/>
      <c r="D45" s="1060"/>
      <c r="E45" s="1060"/>
      <c r="F45" s="1060"/>
      <c r="G45" s="1060"/>
      <c r="H45" s="1060"/>
      <c r="I45" s="1060"/>
      <c r="J45" s="1060"/>
      <c r="K45" s="1060"/>
      <c r="L45" s="1060"/>
    </row>
    <row r="46" spans="2:15" x14ac:dyDescent="0.25">
      <c r="B46" s="1060"/>
      <c r="C46" s="1060"/>
      <c r="D46" s="1060"/>
      <c r="E46" s="1060"/>
      <c r="F46" s="1060"/>
      <c r="G46" s="1060"/>
      <c r="H46" s="1060"/>
      <c r="I46" s="1060"/>
      <c r="J46" s="1060"/>
      <c r="K46" s="1060"/>
      <c r="L46" s="1060"/>
      <c r="O46" s="205"/>
    </row>
    <row r="47" spans="2:15" x14ac:dyDescent="0.25">
      <c r="B47" s="1060"/>
      <c r="C47" s="1060"/>
      <c r="D47" s="1060"/>
      <c r="E47" s="1060"/>
      <c r="F47" s="1060"/>
      <c r="G47" s="1060"/>
      <c r="H47" s="1060"/>
      <c r="I47" s="1060"/>
      <c r="J47" s="1060"/>
      <c r="K47" s="1060"/>
      <c r="L47" s="1060"/>
      <c r="O47" s="205"/>
    </row>
    <row r="48" spans="2:15" x14ac:dyDescent="0.25">
      <c r="B48" s="1060"/>
      <c r="C48" s="1060"/>
      <c r="D48" s="1060"/>
      <c r="E48" s="1060"/>
      <c r="F48" s="1060"/>
      <c r="G48" s="1060"/>
      <c r="H48" s="1060"/>
      <c r="I48" s="1060"/>
      <c r="J48" s="1060"/>
      <c r="K48" s="1060"/>
      <c r="L48" s="1060"/>
      <c r="O48" s="205"/>
    </row>
    <row r="49" spans="2:15" x14ac:dyDescent="0.25">
      <c r="B49" s="1060"/>
      <c r="C49" s="1060"/>
      <c r="D49" s="1060"/>
      <c r="E49" s="1060"/>
      <c r="F49" s="1060"/>
      <c r="G49" s="1060"/>
      <c r="H49" s="1060"/>
      <c r="I49" s="1060"/>
      <c r="J49" s="1060"/>
      <c r="K49" s="1060"/>
      <c r="L49" s="1060"/>
      <c r="O49" s="205"/>
    </row>
    <row r="50" spans="2:15" x14ac:dyDescent="0.25">
      <c r="B50" s="1060"/>
      <c r="C50" s="1060"/>
      <c r="D50" s="1060"/>
      <c r="E50" s="1060"/>
      <c r="F50" s="1060"/>
      <c r="G50" s="1060"/>
      <c r="H50" s="1060"/>
      <c r="I50" s="1060"/>
      <c r="J50" s="1060"/>
      <c r="K50" s="1060"/>
      <c r="L50" s="1060"/>
      <c r="O50" s="205"/>
    </row>
    <row r="51" spans="2:15" x14ac:dyDescent="0.25">
      <c r="B51" s="1060"/>
      <c r="C51" s="1060"/>
      <c r="D51" s="1060"/>
      <c r="E51" s="1060"/>
      <c r="F51" s="1060"/>
      <c r="G51" s="1060"/>
      <c r="H51" s="1060"/>
      <c r="I51" s="1060"/>
      <c r="J51" s="1060"/>
      <c r="K51" s="1060"/>
      <c r="L51" s="1060"/>
      <c r="O51" s="205"/>
    </row>
    <row r="52" spans="2:15" x14ac:dyDescent="0.25">
      <c r="B52" s="1060"/>
      <c r="C52" s="1060"/>
      <c r="D52" s="1060"/>
      <c r="E52" s="1060"/>
      <c r="F52" s="1060"/>
      <c r="G52" s="1060"/>
      <c r="H52" s="1060"/>
      <c r="I52" s="1060"/>
      <c r="J52" s="1060"/>
      <c r="K52" s="1060"/>
      <c r="L52" s="1060"/>
      <c r="O52" s="205"/>
    </row>
    <row r="53" spans="2:15" x14ac:dyDescent="0.25">
      <c r="B53" s="1067">
        <v>5</v>
      </c>
      <c r="C53" s="1067"/>
      <c r="D53" s="1067"/>
      <c r="E53" s="1067"/>
      <c r="F53" s="1067"/>
      <c r="G53" s="1067"/>
      <c r="H53" s="1068">
        <v>6</v>
      </c>
      <c r="I53" s="1068"/>
      <c r="J53" s="1068"/>
      <c r="K53" s="1068"/>
      <c r="L53" s="1068"/>
      <c r="O53" s="205"/>
    </row>
    <row r="54" spans="2:15" ht="18" customHeight="1" x14ac:dyDescent="0.25">
      <c r="B54" s="1067"/>
      <c r="C54" s="1067"/>
      <c r="D54" s="1067"/>
      <c r="E54" s="1067"/>
      <c r="F54" s="1067"/>
      <c r="G54" s="1067"/>
      <c r="H54" s="1068"/>
      <c r="I54" s="1068"/>
      <c r="J54" s="1068"/>
      <c r="K54" s="1068"/>
      <c r="L54" s="1068"/>
      <c r="O54" s="205"/>
    </row>
    <row r="55" spans="2:15" ht="225" customHeight="1" x14ac:dyDescent="0.25">
      <c r="B55" s="1069" t="s">
        <v>1016</v>
      </c>
      <c r="C55" s="1069"/>
      <c r="D55" s="1069"/>
      <c r="E55" s="1069"/>
      <c r="F55" s="1069"/>
      <c r="G55" s="1069"/>
      <c r="H55" s="1069"/>
      <c r="I55" s="1069"/>
      <c r="J55" s="1069"/>
      <c r="K55" s="1069"/>
      <c r="L55" s="1069"/>
      <c r="O55" s="205"/>
    </row>
    <row r="56" spans="2:15" ht="15.75" customHeight="1" x14ac:dyDescent="0.25">
      <c r="B56" s="1060" t="s">
        <v>553</v>
      </c>
      <c r="C56" s="1060"/>
      <c r="D56" s="1060"/>
      <c r="E56" s="1060"/>
      <c r="F56" s="1060"/>
      <c r="G56" s="1060"/>
      <c r="H56" s="1060" t="s">
        <v>554</v>
      </c>
      <c r="I56" s="1060"/>
      <c r="J56" s="1060"/>
      <c r="K56" s="1060"/>
      <c r="L56" s="1060"/>
    </row>
    <row r="57" spans="2:15" x14ac:dyDescent="0.25">
      <c r="B57" s="1060"/>
      <c r="C57" s="1060"/>
      <c r="D57" s="1060"/>
      <c r="E57" s="1060"/>
      <c r="F57" s="1060"/>
      <c r="G57" s="1060"/>
      <c r="H57" s="1060"/>
      <c r="I57" s="1060"/>
      <c r="J57" s="1060"/>
      <c r="K57" s="1060"/>
      <c r="L57" s="1060"/>
    </row>
    <row r="58" spans="2:15" x14ac:dyDescent="0.25">
      <c r="B58" s="1060"/>
      <c r="C58" s="1060"/>
      <c r="D58" s="1060"/>
      <c r="E58" s="1060"/>
      <c r="F58" s="1060"/>
      <c r="G58" s="1060"/>
      <c r="H58" s="1060"/>
      <c r="I58" s="1060"/>
      <c r="J58" s="1060"/>
      <c r="K58" s="1060"/>
      <c r="L58" s="1060"/>
    </row>
    <row r="59" spans="2:15" x14ac:dyDescent="0.25">
      <c r="B59" s="1060"/>
      <c r="C59" s="1060"/>
      <c r="D59" s="1060"/>
      <c r="E59" s="1060"/>
      <c r="F59" s="1060"/>
      <c r="G59" s="1060"/>
      <c r="H59" s="1060"/>
      <c r="I59" s="1060"/>
      <c r="J59" s="1060"/>
      <c r="K59" s="1060"/>
      <c r="L59" s="1060"/>
    </row>
    <row r="60" spans="2:15" x14ac:dyDescent="0.25">
      <c r="B60" s="1060"/>
      <c r="C60" s="1060"/>
      <c r="D60" s="1060"/>
      <c r="E60" s="1060"/>
      <c r="F60" s="1060"/>
      <c r="G60" s="1060"/>
      <c r="H60" s="1060"/>
      <c r="I60" s="1060"/>
      <c r="J60" s="1060"/>
      <c r="K60" s="1060"/>
      <c r="L60" s="1060"/>
    </row>
    <row r="61" spans="2:15" x14ac:dyDescent="0.25">
      <c r="B61" s="1060"/>
      <c r="C61" s="1060"/>
      <c r="D61" s="1060"/>
      <c r="E61" s="1060"/>
      <c r="F61" s="1060"/>
      <c r="G61" s="1060"/>
      <c r="H61" s="1060"/>
      <c r="I61" s="1060"/>
      <c r="J61" s="1060"/>
      <c r="K61" s="1060"/>
      <c r="L61" s="1060"/>
    </row>
    <row r="62" spans="2:15" x14ac:dyDescent="0.25">
      <c r="B62" s="1060"/>
      <c r="C62" s="1060"/>
      <c r="D62" s="1060"/>
      <c r="E62" s="1060"/>
      <c r="F62" s="1060"/>
      <c r="G62" s="1060"/>
      <c r="H62" s="1060"/>
      <c r="I62" s="1060"/>
      <c r="J62" s="1060"/>
      <c r="K62" s="1060"/>
      <c r="L62" s="1060"/>
    </row>
    <row r="63" spans="2:15" x14ac:dyDescent="0.25">
      <c r="B63" s="1060"/>
      <c r="C63" s="1060"/>
      <c r="D63" s="1060"/>
      <c r="E63" s="1060"/>
      <c r="F63" s="1060"/>
      <c r="G63" s="1060"/>
      <c r="H63" s="1060"/>
      <c r="I63" s="1060"/>
      <c r="J63" s="1060"/>
      <c r="K63" s="1060"/>
      <c r="L63" s="1060"/>
    </row>
    <row r="64" spans="2:15" x14ac:dyDescent="0.25">
      <c r="B64" s="1060"/>
      <c r="C64" s="1060"/>
      <c r="D64" s="1060"/>
      <c r="E64" s="1060"/>
      <c r="F64" s="1060"/>
      <c r="G64" s="1060"/>
      <c r="H64" s="1060"/>
      <c r="I64" s="1060"/>
      <c r="J64" s="1060"/>
      <c r="K64" s="1060"/>
      <c r="L64" s="1060"/>
    </row>
    <row r="65" spans="2:12" x14ac:dyDescent="0.25">
      <c r="B65" s="1060"/>
      <c r="C65" s="1060"/>
      <c r="D65" s="1060"/>
      <c r="E65" s="1060"/>
      <c r="F65" s="1060"/>
      <c r="G65" s="1060"/>
      <c r="H65" s="1060"/>
      <c r="I65" s="1060"/>
      <c r="J65" s="1060"/>
      <c r="K65" s="1060"/>
      <c r="L65" s="1060"/>
    </row>
    <row r="66" spans="2:12" x14ac:dyDescent="0.25">
      <c r="B66" s="1060"/>
      <c r="C66" s="1060"/>
      <c r="D66" s="1060"/>
      <c r="E66" s="1060"/>
      <c r="F66" s="1060"/>
      <c r="G66" s="1060"/>
      <c r="H66" s="1060"/>
      <c r="I66" s="1060"/>
      <c r="J66" s="1060"/>
      <c r="K66" s="1060"/>
      <c r="L66" s="1060"/>
    </row>
    <row r="67" spans="2:12" x14ac:dyDescent="0.25">
      <c r="B67" s="1060"/>
      <c r="C67" s="1060"/>
      <c r="D67" s="1060"/>
      <c r="E67" s="1060"/>
      <c r="F67" s="1060"/>
      <c r="G67" s="1060"/>
      <c r="H67" s="1060"/>
      <c r="I67" s="1060"/>
      <c r="J67" s="1060"/>
      <c r="K67" s="1060"/>
      <c r="L67" s="1060"/>
    </row>
    <row r="68" spans="2:12" x14ac:dyDescent="0.25">
      <c r="B68" s="1060"/>
      <c r="C68" s="1060"/>
      <c r="D68" s="1060"/>
      <c r="E68" s="1060"/>
      <c r="F68" s="1060"/>
      <c r="G68" s="1060"/>
      <c r="H68" s="1060"/>
      <c r="I68" s="1060"/>
      <c r="J68" s="1060"/>
      <c r="K68" s="1060"/>
      <c r="L68" s="1060"/>
    </row>
    <row r="69" spans="2:12" x14ac:dyDescent="0.25">
      <c r="B69" s="1060"/>
      <c r="C69" s="1060"/>
      <c r="D69" s="1060"/>
      <c r="E69" s="1060"/>
      <c r="F69" s="1060"/>
      <c r="G69" s="1060"/>
      <c r="H69" s="1060"/>
      <c r="I69" s="1060"/>
      <c r="J69" s="1060"/>
      <c r="K69" s="1060"/>
      <c r="L69" s="1060"/>
    </row>
    <row r="70" spans="2:12" x14ac:dyDescent="0.25">
      <c r="B70" s="1067">
        <v>7</v>
      </c>
      <c r="C70" s="1067"/>
      <c r="D70" s="1067"/>
      <c r="E70" s="1067"/>
      <c r="F70" s="1067"/>
      <c r="G70" s="1067"/>
      <c r="H70" s="1068">
        <v>8</v>
      </c>
      <c r="I70" s="1068"/>
      <c r="J70" s="1068"/>
      <c r="K70" s="1068"/>
      <c r="L70" s="1068"/>
    </row>
    <row r="71" spans="2:12" ht="18" customHeight="1" x14ac:dyDescent="0.25">
      <c r="B71" s="1067"/>
      <c r="C71" s="1067"/>
      <c r="D71" s="1067"/>
      <c r="E71" s="1067"/>
      <c r="F71" s="1067"/>
      <c r="G71" s="1067"/>
      <c r="H71" s="1068"/>
      <c r="I71" s="1068"/>
      <c r="J71" s="1068"/>
      <c r="K71" s="1068"/>
      <c r="L71" s="1068"/>
    </row>
    <row r="72" spans="2:12" ht="46.5" customHeight="1" x14ac:dyDescent="0.25">
      <c r="B72" s="1070" t="s">
        <v>1017</v>
      </c>
      <c r="C72" s="1069"/>
      <c r="D72" s="1069"/>
      <c r="E72" s="1069"/>
      <c r="F72" s="1069"/>
      <c r="G72" s="1069"/>
      <c r="H72" s="1069"/>
      <c r="I72" s="1069"/>
      <c r="J72" s="1069"/>
      <c r="K72" s="1069"/>
      <c r="L72" s="1069"/>
    </row>
    <row r="73" spans="2:12" ht="30" customHeight="1" x14ac:dyDescent="0.25">
      <c r="B73" s="1060" t="s">
        <v>553</v>
      </c>
      <c r="C73" s="1060"/>
      <c r="D73" s="1060"/>
      <c r="E73" s="1060"/>
      <c r="F73" s="1060"/>
      <c r="G73" s="1060"/>
      <c r="H73" s="1060" t="s">
        <v>554</v>
      </c>
      <c r="I73" s="1060"/>
      <c r="J73" s="1060"/>
      <c r="K73" s="1060"/>
      <c r="L73" s="1060"/>
    </row>
    <row r="74" spans="2:12" x14ac:dyDescent="0.25">
      <c r="B74" s="1060"/>
      <c r="C74" s="1060"/>
      <c r="D74" s="1060"/>
      <c r="E74" s="1060"/>
      <c r="F74" s="1060"/>
      <c r="G74" s="1060"/>
      <c r="H74" s="1060"/>
      <c r="I74" s="1060"/>
      <c r="J74" s="1060"/>
      <c r="K74" s="1060"/>
      <c r="L74" s="1060"/>
    </row>
    <row r="75" spans="2:12" x14ac:dyDescent="0.25">
      <c r="B75" s="1060"/>
      <c r="C75" s="1060"/>
      <c r="D75" s="1060"/>
      <c r="E75" s="1060"/>
      <c r="F75" s="1060"/>
      <c r="G75" s="1060"/>
      <c r="H75" s="1060"/>
      <c r="I75" s="1060"/>
      <c r="J75" s="1060"/>
      <c r="K75" s="1060"/>
      <c r="L75" s="1060"/>
    </row>
    <row r="76" spans="2:12" x14ac:dyDescent="0.25">
      <c r="B76" s="1060"/>
      <c r="C76" s="1060"/>
      <c r="D76" s="1060"/>
      <c r="E76" s="1060"/>
      <c r="F76" s="1060"/>
      <c r="G76" s="1060"/>
      <c r="H76" s="1060"/>
      <c r="I76" s="1060"/>
      <c r="J76" s="1060"/>
      <c r="K76" s="1060"/>
      <c r="L76" s="1060"/>
    </row>
    <row r="77" spans="2:12" x14ac:dyDescent="0.25">
      <c r="B77" s="1060"/>
      <c r="C77" s="1060"/>
      <c r="D77" s="1060"/>
      <c r="E77" s="1060"/>
      <c r="F77" s="1060"/>
      <c r="G77" s="1060"/>
      <c r="H77" s="1060"/>
      <c r="I77" s="1060"/>
      <c r="J77" s="1060"/>
      <c r="K77" s="1060"/>
      <c r="L77" s="1060"/>
    </row>
    <row r="78" spans="2:12" x14ac:dyDescent="0.25">
      <c r="B78" s="1060"/>
      <c r="C78" s="1060"/>
      <c r="D78" s="1060"/>
      <c r="E78" s="1060"/>
      <c r="F78" s="1060"/>
      <c r="G78" s="1060"/>
      <c r="H78" s="1060"/>
      <c r="I78" s="1060"/>
      <c r="J78" s="1060"/>
      <c r="K78" s="1060"/>
      <c r="L78" s="1060"/>
    </row>
    <row r="79" spans="2:12" x14ac:dyDescent="0.25">
      <c r="B79" s="1060"/>
      <c r="C79" s="1060"/>
      <c r="D79" s="1060"/>
      <c r="E79" s="1060"/>
      <c r="F79" s="1060"/>
      <c r="G79" s="1060"/>
      <c r="H79" s="1060"/>
      <c r="I79" s="1060"/>
      <c r="J79" s="1060"/>
      <c r="K79" s="1060"/>
      <c r="L79" s="1060"/>
    </row>
    <row r="80" spans="2:12" x14ac:dyDescent="0.25">
      <c r="B80" s="1060"/>
      <c r="C80" s="1060"/>
      <c r="D80" s="1060"/>
      <c r="E80" s="1060"/>
      <c r="F80" s="1060"/>
      <c r="G80" s="1060"/>
      <c r="H80" s="1060"/>
      <c r="I80" s="1060"/>
      <c r="J80" s="1060"/>
      <c r="K80" s="1060"/>
      <c r="L80" s="1060"/>
    </row>
    <row r="81" spans="2:12" x14ac:dyDescent="0.25">
      <c r="B81" s="1060"/>
      <c r="C81" s="1060"/>
      <c r="D81" s="1060"/>
      <c r="E81" s="1060"/>
      <c r="F81" s="1060"/>
      <c r="G81" s="1060"/>
      <c r="H81" s="1060"/>
      <c r="I81" s="1060"/>
      <c r="J81" s="1060"/>
      <c r="K81" s="1060"/>
      <c r="L81" s="1060"/>
    </row>
    <row r="82" spans="2:12" x14ac:dyDescent="0.25">
      <c r="B82" s="1060"/>
      <c r="C82" s="1060"/>
      <c r="D82" s="1060"/>
      <c r="E82" s="1060"/>
      <c r="F82" s="1060"/>
      <c r="G82" s="1060"/>
      <c r="H82" s="1060"/>
      <c r="I82" s="1060"/>
      <c r="J82" s="1060"/>
      <c r="K82" s="1060"/>
      <c r="L82" s="1060"/>
    </row>
    <row r="83" spans="2:12" x14ac:dyDescent="0.25">
      <c r="B83" s="1060"/>
      <c r="C83" s="1060"/>
      <c r="D83" s="1060"/>
      <c r="E83" s="1060"/>
      <c r="F83" s="1060"/>
      <c r="G83" s="1060"/>
      <c r="H83" s="1060"/>
      <c r="I83" s="1060"/>
      <c r="J83" s="1060"/>
      <c r="K83" s="1060"/>
      <c r="L83" s="1060"/>
    </row>
    <row r="84" spans="2:12" x14ac:dyDescent="0.25">
      <c r="B84" s="1060"/>
      <c r="C84" s="1060"/>
      <c r="D84" s="1060"/>
      <c r="E84" s="1060"/>
      <c r="F84" s="1060"/>
      <c r="G84" s="1060"/>
      <c r="H84" s="1060"/>
      <c r="I84" s="1060"/>
      <c r="J84" s="1060"/>
      <c r="K84" s="1060"/>
      <c r="L84" s="1060"/>
    </row>
    <row r="85" spans="2:12" x14ac:dyDescent="0.25">
      <c r="B85" s="1060"/>
      <c r="C85" s="1060"/>
      <c r="D85" s="1060"/>
      <c r="E85" s="1060"/>
      <c r="F85" s="1060"/>
      <c r="G85" s="1060"/>
      <c r="H85" s="1060"/>
      <c r="I85" s="1060"/>
      <c r="J85" s="1060"/>
      <c r="K85" s="1060"/>
      <c r="L85" s="1060"/>
    </row>
    <row r="86" spans="2:12" x14ac:dyDescent="0.25">
      <c r="B86" s="1060"/>
      <c r="C86" s="1060"/>
      <c r="D86" s="1060"/>
      <c r="E86" s="1060"/>
      <c r="F86" s="1060"/>
      <c r="G86" s="1060"/>
      <c r="H86" s="1060"/>
      <c r="I86" s="1060"/>
      <c r="J86" s="1060"/>
      <c r="K86" s="1060"/>
      <c r="L86" s="1060"/>
    </row>
    <row r="87" spans="2:12" x14ac:dyDescent="0.25">
      <c r="B87" s="1067">
        <v>9</v>
      </c>
      <c r="C87" s="1067"/>
      <c r="D87" s="1067"/>
      <c r="E87" s="1067"/>
      <c r="F87" s="1067"/>
      <c r="G87" s="1067"/>
      <c r="H87" s="1068">
        <v>10</v>
      </c>
      <c r="I87" s="1068"/>
      <c r="J87" s="1068"/>
      <c r="K87" s="1068"/>
      <c r="L87" s="1068"/>
    </row>
    <row r="88" spans="2:12" ht="18" customHeight="1" x14ac:dyDescent="0.25">
      <c r="B88" s="1067"/>
      <c r="C88" s="1067"/>
      <c r="D88" s="1067"/>
      <c r="E88" s="1067"/>
      <c r="F88" s="1067"/>
      <c r="G88" s="1067"/>
      <c r="H88" s="1068"/>
      <c r="I88" s="1068"/>
      <c r="J88" s="1068"/>
      <c r="K88" s="1068"/>
      <c r="L88" s="1068"/>
    </row>
    <row r="89" spans="2:12" ht="46.5" customHeight="1" x14ac:dyDescent="0.25">
      <c r="B89" s="1069" t="s">
        <v>1018</v>
      </c>
      <c r="C89" s="1069"/>
      <c r="D89" s="1069"/>
      <c r="E89" s="1069"/>
      <c r="F89" s="1069"/>
      <c r="G89" s="1069"/>
      <c r="H89" s="1069"/>
      <c r="I89" s="1069"/>
      <c r="J89" s="1069"/>
      <c r="K89" s="1069"/>
      <c r="L89" s="1069"/>
    </row>
    <row r="90" spans="2:12" x14ac:dyDescent="0.25">
      <c r="B90" s="1060"/>
      <c r="C90" s="1060"/>
      <c r="D90" s="1060"/>
      <c r="E90" s="1060"/>
      <c r="F90" s="1060"/>
      <c r="G90" s="1060"/>
      <c r="H90" s="1060"/>
      <c r="I90" s="1060"/>
      <c r="J90" s="1060"/>
      <c r="K90" s="1060"/>
      <c r="L90" s="1060"/>
    </row>
    <row r="91" spans="2:12" x14ac:dyDescent="0.25">
      <c r="B91" s="1060"/>
      <c r="C91" s="1060"/>
      <c r="D91" s="1060"/>
      <c r="E91" s="1060"/>
      <c r="F91" s="1060"/>
      <c r="G91" s="1060"/>
      <c r="H91" s="1060"/>
      <c r="I91" s="1060"/>
      <c r="J91" s="1060"/>
      <c r="K91" s="1060"/>
      <c r="L91" s="1060"/>
    </row>
    <row r="92" spans="2:12" x14ac:dyDescent="0.25">
      <c r="B92" s="1060"/>
      <c r="C92" s="1060"/>
      <c r="D92" s="1060"/>
      <c r="E92" s="1060"/>
      <c r="F92" s="1060"/>
      <c r="G92" s="1060"/>
      <c r="H92" s="1060"/>
      <c r="I92" s="1060"/>
      <c r="J92" s="1060"/>
      <c r="K92" s="1060"/>
      <c r="L92" s="1060"/>
    </row>
    <row r="93" spans="2:12" x14ac:dyDescent="0.25">
      <c r="B93" s="1060"/>
      <c r="C93" s="1060"/>
      <c r="D93" s="1060"/>
      <c r="E93" s="1060"/>
      <c r="F93" s="1060"/>
      <c r="G93" s="1060"/>
      <c r="H93" s="1060"/>
      <c r="I93" s="1060"/>
      <c r="J93" s="1060"/>
      <c r="K93" s="1060"/>
      <c r="L93" s="1060"/>
    </row>
    <row r="94" spans="2:12" x14ac:dyDescent="0.25">
      <c r="B94" s="1060"/>
      <c r="C94" s="1060"/>
      <c r="D94" s="1060"/>
      <c r="E94" s="1060"/>
      <c r="F94" s="1060"/>
      <c r="G94" s="1060"/>
      <c r="H94" s="1060"/>
      <c r="I94" s="1060"/>
      <c r="J94" s="1060"/>
      <c r="K94" s="1060"/>
      <c r="L94" s="1060"/>
    </row>
    <row r="95" spans="2:12" x14ac:dyDescent="0.25">
      <c r="B95" s="1060"/>
      <c r="C95" s="1060"/>
      <c r="D95" s="1060"/>
      <c r="E95" s="1060"/>
      <c r="F95" s="1060"/>
      <c r="G95" s="1060"/>
      <c r="H95" s="1060"/>
      <c r="I95" s="1060"/>
      <c r="J95" s="1060"/>
      <c r="K95" s="1060"/>
      <c r="L95" s="1060"/>
    </row>
    <row r="96" spans="2:12" x14ac:dyDescent="0.25">
      <c r="B96" s="1060"/>
      <c r="C96" s="1060"/>
      <c r="D96" s="1060"/>
      <c r="E96" s="1060"/>
      <c r="F96" s="1060"/>
      <c r="G96" s="1060"/>
      <c r="H96" s="1060"/>
      <c r="I96" s="1060"/>
      <c r="J96" s="1060"/>
      <c r="K96" s="1060"/>
      <c r="L96" s="1060"/>
    </row>
    <row r="97" spans="2:12" x14ac:dyDescent="0.25">
      <c r="B97" s="1060"/>
      <c r="C97" s="1060"/>
      <c r="D97" s="1060"/>
      <c r="E97" s="1060"/>
      <c r="F97" s="1060"/>
      <c r="G97" s="1060"/>
      <c r="H97" s="1060"/>
      <c r="I97" s="1060"/>
      <c r="J97" s="1060"/>
      <c r="K97" s="1060"/>
      <c r="L97" s="1060"/>
    </row>
    <row r="98" spans="2:12" x14ac:dyDescent="0.25">
      <c r="B98" s="1060"/>
      <c r="C98" s="1060"/>
      <c r="D98" s="1060"/>
      <c r="E98" s="1060"/>
      <c r="F98" s="1060"/>
      <c r="G98" s="1060"/>
      <c r="H98" s="1060"/>
      <c r="I98" s="1060"/>
      <c r="J98" s="1060"/>
      <c r="K98" s="1060"/>
      <c r="L98" s="1060"/>
    </row>
    <row r="99" spans="2:12" x14ac:dyDescent="0.25">
      <c r="B99" s="1060"/>
      <c r="C99" s="1060"/>
      <c r="D99" s="1060"/>
      <c r="E99" s="1060"/>
      <c r="F99" s="1060"/>
      <c r="G99" s="1060"/>
      <c r="H99" s="1060"/>
      <c r="I99" s="1060"/>
      <c r="J99" s="1060"/>
      <c r="K99" s="1060"/>
      <c r="L99" s="1060"/>
    </row>
    <row r="100" spans="2:12" x14ac:dyDescent="0.25">
      <c r="B100" s="1060"/>
      <c r="C100" s="1060"/>
      <c r="D100" s="1060"/>
      <c r="E100" s="1060"/>
      <c r="F100" s="1060"/>
      <c r="G100" s="1060"/>
      <c r="H100" s="1060"/>
      <c r="I100" s="1060"/>
      <c r="J100" s="1060"/>
      <c r="K100" s="1060"/>
      <c r="L100" s="1060"/>
    </row>
    <row r="101" spans="2:12" x14ac:dyDescent="0.25">
      <c r="B101" s="1060"/>
      <c r="C101" s="1060"/>
      <c r="D101" s="1060"/>
      <c r="E101" s="1060"/>
      <c r="F101" s="1060"/>
      <c r="G101" s="1060"/>
      <c r="H101" s="1060"/>
      <c r="I101" s="1060"/>
      <c r="J101" s="1060"/>
      <c r="K101" s="1060"/>
      <c r="L101" s="1060"/>
    </row>
    <row r="102" spans="2:12" x14ac:dyDescent="0.25">
      <c r="B102" s="1060"/>
      <c r="C102" s="1060"/>
      <c r="D102" s="1060"/>
      <c r="E102" s="1060"/>
      <c r="F102" s="1060"/>
      <c r="G102" s="1060"/>
      <c r="H102" s="1060"/>
      <c r="I102" s="1060"/>
      <c r="J102" s="1060"/>
      <c r="K102" s="1060"/>
      <c r="L102" s="1060"/>
    </row>
    <row r="103" spans="2:12" x14ac:dyDescent="0.25">
      <c r="B103" s="1067">
        <v>11</v>
      </c>
      <c r="C103" s="1067"/>
      <c r="D103" s="1067"/>
      <c r="E103" s="1067"/>
      <c r="F103" s="1067"/>
      <c r="G103" s="1067"/>
      <c r="H103" s="1068">
        <v>12</v>
      </c>
      <c r="I103" s="1068"/>
      <c r="J103" s="1068"/>
      <c r="K103" s="1068"/>
      <c r="L103" s="1068"/>
    </row>
    <row r="104" spans="2:12" ht="18" customHeight="1" x14ac:dyDescent="0.25">
      <c r="B104" s="1067"/>
      <c r="C104" s="1067"/>
      <c r="D104" s="1067"/>
      <c r="E104" s="1067"/>
      <c r="F104" s="1067"/>
      <c r="G104" s="1067"/>
      <c r="H104" s="1068"/>
      <c r="I104" s="1068"/>
      <c r="J104" s="1068"/>
      <c r="K104" s="1068"/>
      <c r="L104" s="1068"/>
    </row>
    <row r="105" spans="2:12" x14ac:dyDescent="0.25">
      <c r="B105" s="1060"/>
      <c r="C105" s="1060"/>
      <c r="D105" s="1060"/>
      <c r="E105" s="1060"/>
      <c r="F105" s="1060"/>
      <c r="G105" s="1060"/>
      <c r="H105" s="1060"/>
      <c r="I105" s="1060"/>
      <c r="J105" s="1060"/>
      <c r="K105" s="1060"/>
      <c r="L105" s="1060"/>
    </row>
    <row r="106" spans="2:12" x14ac:dyDescent="0.25">
      <c r="B106" s="1060"/>
      <c r="C106" s="1060"/>
      <c r="D106" s="1060"/>
      <c r="E106" s="1060"/>
      <c r="F106" s="1060"/>
      <c r="G106" s="1060"/>
      <c r="H106" s="1060"/>
      <c r="I106" s="1060"/>
      <c r="J106" s="1060"/>
      <c r="K106" s="1060"/>
      <c r="L106" s="1060"/>
    </row>
    <row r="107" spans="2:12" x14ac:dyDescent="0.25">
      <c r="B107" s="1060"/>
      <c r="C107" s="1060"/>
      <c r="D107" s="1060"/>
      <c r="E107" s="1060"/>
      <c r="F107" s="1060"/>
      <c r="G107" s="1060"/>
      <c r="H107" s="1060"/>
      <c r="I107" s="1060"/>
      <c r="J107" s="1060"/>
      <c r="K107" s="1060"/>
      <c r="L107" s="1060"/>
    </row>
    <row r="108" spans="2:12" x14ac:dyDescent="0.25">
      <c r="B108" s="1060"/>
      <c r="C108" s="1060"/>
      <c r="D108" s="1060"/>
      <c r="E108" s="1060"/>
      <c r="F108" s="1060"/>
      <c r="G108" s="1060"/>
      <c r="H108" s="1060"/>
      <c r="I108" s="1060"/>
      <c r="J108" s="1060"/>
      <c r="K108" s="1060"/>
      <c r="L108" s="1060"/>
    </row>
    <row r="109" spans="2:12" x14ac:dyDescent="0.25">
      <c r="B109" s="1060"/>
      <c r="C109" s="1060"/>
      <c r="D109" s="1060"/>
      <c r="E109" s="1060"/>
      <c r="F109" s="1060"/>
      <c r="G109" s="1060"/>
      <c r="H109" s="1060"/>
      <c r="I109" s="1060"/>
      <c r="J109" s="1060"/>
      <c r="K109" s="1060"/>
      <c r="L109" s="1060"/>
    </row>
    <row r="110" spans="2:12" x14ac:dyDescent="0.25">
      <c r="B110" s="1060"/>
      <c r="C110" s="1060"/>
      <c r="D110" s="1060"/>
      <c r="E110" s="1060"/>
      <c r="F110" s="1060"/>
      <c r="G110" s="1060"/>
      <c r="H110" s="1060"/>
      <c r="I110" s="1060"/>
      <c r="J110" s="1060"/>
      <c r="K110" s="1060"/>
      <c r="L110" s="1060"/>
    </row>
    <row r="111" spans="2:12" x14ac:dyDescent="0.25">
      <c r="B111" s="1060"/>
      <c r="C111" s="1060"/>
      <c r="D111" s="1060"/>
      <c r="E111" s="1060"/>
      <c r="F111" s="1060"/>
      <c r="G111" s="1060"/>
      <c r="H111" s="1060"/>
      <c r="I111" s="1060"/>
      <c r="J111" s="1060"/>
      <c r="K111" s="1060"/>
      <c r="L111" s="1060"/>
    </row>
    <row r="112" spans="2:12" x14ac:dyDescent="0.25">
      <c r="B112" s="1060"/>
      <c r="C112" s="1060"/>
      <c r="D112" s="1060"/>
      <c r="E112" s="1060"/>
      <c r="F112" s="1060"/>
      <c r="G112" s="1060"/>
      <c r="H112" s="1060"/>
      <c r="I112" s="1060"/>
      <c r="J112" s="1060"/>
      <c r="K112" s="1060"/>
      <c r="L112" s="1060"/>
    </row>
    <row r="113" spans="2:12" x14ac:dyDescent="0.25">
      <c r="B113" s="1060"/>
      <c r="C113" s="1060"/>
      <c r="D113" s="1060"/>
      <c r="E113" s="1060"/>
      <c r="F113" s="1060"/>
      <c r="G113" s="1060"/>
      <c r="H113" s="1060"/>
      <c r="I113" s="1060"/>
      <c r="J113" s="1060"/>
      <c r="K113" s="1060"/>
      <c r="L113" s="1060"/>
    </row>
    <row r="114" spans="2:12" x14ac:dyDescent="0.25">
      <c r="B114" s="1060"/>
      <c r="C114" s="1060"/>
      <c r="D114" s="1060"/>
      <c r="E114" s="1060"/>
      <c r="F114" s="1060"/>
      <c r="G114" s="1060"/>
      <c r="H114" s="1060"/>
      <c r="I114" s="1060"/>
      <c r="J114" s="1060"/>
      <c r="K114" s="1060"/>
      <c r="L114" s="1060"/>
    </row>
    <row r="115" spans="2:12" x14ac:dyDescent="0.25">
      <c r="B115" s="1060"/>
      <c r="C115" s="1060"/>
      <c r="D115" s="1060"/>
      <c r="E115" s="1060"/>
      <c r="F115" s="1060"/>
      <c r="G115" s="1060"/>
      <c r="H115" s="1060"/>
      <c r="I115" s="1060"/>
      <c r="J115" s="1060"/>
      <c r="K115" s="1060"/>
      <c r="L115" s="1060"/>
    </row>
    <row r="116" spans="2:12" x14ac:dyDescent="0.25">
      <c r="B116" s="1060"/>
      <c r="C116" s="1060"/>
      <c r="D116" s="1060"/>
      <c r="E116" s="1060"/>
      <c r="F116" s="1060"/>
      <c r="G116" s="1060"/>
      <c r="H116" s="1060"/>
      <c r="I116" s="1060"/>
      <c r="J116" s="1060"/>
      <c r="K116" s="1060"/>
      <c r="L116" s="1060"/>
    </row>
    <row r="117" spans="2:12" x14ac:dyDescent="0.25">
      <c r="B117" s="1060"/>
      <c r="C117" s="1060"/>
      <c r="D117" s="1060"/>
      <c r="E117" s="1060"/>
      <c r="F117" s="1060"/>
      <c r="G117" s="1060"/>
      <c r="H117" s="1060"/>
      <c r="I117" s="1060"/>
      <c r="J117" s="1060"/>
      <c r="K117" s="1060"/>
      <c r="L117" s="1060"/>
    </row>
    <row r="118" spans="2:12" x14ac:dyDescent="0.25">
      <c r="B118" s="1067">
        <v>13</v>
      </c>
      <c r="C118" s="1067"/>
      <c r="D118" s="1067"/>
      <c r="E118" s="1067"/>
      <c r="F118" s="1067"/>
      <c r="G118" s="1067"/>
      <c r="H118" s="1068">
        <v>14</v>
      </c>
      <c r="I118" s="1068"/>
      <c r="J118" s="1068"/>
      <c r="K118" s="1068"/>
      <c r="L118" s="1068"/>
    </row>
    <row r="119" spans="2:12" ht="18" customHeight="1" x14ac:dyDescent="0.25">
      <c r="B119" s="1067"/>
      <c r="C119" s="1067"/>
      <c r="D119" s="1067"/>
      <c r="E119" s="1067"/>
      <c r="F119" s="1067"/>
      <c r="G119" s="1067"/>
      <c r="H119" s="1068"/>
      <c r="I119" s="1068"/>
      <c r="J119" s="1068"/>
      <c r="K119" s="1068"/>
      <c r="L119" s="1068"/>
    </row>
    <row r="120" spans="2:12" ht="67.5" customHeight="1" x14ac:dyDescent="0.25">
      <c r="B120" s="1070" t="s">
        <v>1019</v>
      </c>
      <c r="C120" s="1069"/>
      <c r="D120" s="1069"/>
      <c r="E120" s="1069"/>
      <c r="F120" s="1069"/>
      <c r="G120" s="1069"/>
      <c r="H120" s="1069"/>
      <c r="I120" s="1069"/>
      <c r="J120" s="1069"/>
      <c r="K120" s="1069"/>
      <c r="L120" s="1069"/>
    </row>
  </sheetData>
  <mergeCells count="42">
    <mergeCell ref="B120:L120"/>
    <mergeCell ref="B103:G104"/>
    <mergeCell ref="H103:L104"/>
    <mergeCell ref="B105:G117"/>
    <mergeCell ref="H105:L117"/>
    <mergeCell ref="B118:G119"/>
    <mergeCell ref="H118:L119"/>
    <mergeCell ref="B90:G102"/>
    <mergeCell ref="H90:L102"/>
    <mergeCell ref="B55:L55"/>
    <mergeCell ref="B56:G69"/>
    <mergeCell ref="H56:L69"/>
    <mergeCell ref="B70:G71"/>
    <mergeCell ref="H70:L71"/>
    <mergeCell ref="B72:L72"/>
    <mergeCell ref="B73:G86"/>
    <mergeCell ref="H73:L86"/>
    <mergeCell ref="B87:G88"/>
    <mergeCell ref="H87:L88"/>
    <mergeCell ref="B89:L89"/>
    <mergeCell ref="B37:G38"/>
    <mergeCell ref="H37:L38"/>
    <mergeCell ref="B39:G52"/>
    <mergeCell ref="H39:L52"/>
    <mergeCell ref="B53:G54"/>
    <mergeCell ref="H53:L54"/>
    <mergeCell ref="B23:G36"/>
    <mergeCell ref="H23:L36"/>
    <mergeCell ref="B1:L2"/>
    <mergeCell ref="B3:E3"/>
    <mergeCell ref="G3:I3"/>
    <mergeCell ref="J3:L3"/>
    <mergeCell ref="B4:G5"/>
    <mergeCell ref="H4:I4"/>
    <mergeCell ref="K4:L4"/>
    <mergeCell ref="H5:I5"/>
    <mergeCell ref="K5:L5"/>
    <mergeCell ref="B6:L6"/>
    <mergeCell ref="B7:G20"/>
    <mergeCell ref="H7:L20"/>
    <mergeCell ref="B21:G22"/>
    <mergeCell ref="H21:L22"/>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252"/>
  <sheetViews>
    <sheetView view="pageBreakPreview" topLeftCell="A233" zoomScale="85" zoomScaleNormal="100" zoomScaleSheetLayoutView="85" zoomScalePageLayoutView="110" workbookViewId="0">
      <selection activeCell="L259" sqref="L259"/>
    </sheetView>
  </sheetViews>
  <sheetFormatPr baseColWidth="10" defaultColWidth="11.42578125" defaultRowHeight="15" x14ac:dyDescent="0.25"/>
  <cols>
    <col min="1" max="1" width="3.5703125"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42578125" style="126" customWidth="1"/>
    <col min="13" max="13" width="11.42578125" style="126" hidden="1" customWidth="1"/>
    <col min="14" max="16384" width="11.42578125" style="126"/>
  </cols>
  <sheetData>
    <row r="1" spans="2:12" ht="27.75" customHeight="1" x14ac:dyDescent="0.25">
      <c r="B1" s="918" t="s">
        <v>330</v>
      </c>
      <c r="C1" s="919"/>
      <c r="D1" s="919"/>
      <c r="E1" s="919"/>
      <c r="F1" s="919"/>
      <c r="G1" s="919"/>
      <c r="H1" s="919"/>
      <c r="I1" s="919"/>
      <c r="J1" s="919"/>
      <c r="K1" s="919"/>
      <c r="L1" s="920"/>
    </row>
    <row r="2" spans="2:12" ht="11.25" customHeight="1" x14ac:dyDescent="0.25">
      <c r="B2" s="921"/>
      <c r="C2" s="922"/>
      <c r="D2" s="922"/>
      <c r="E2" s="922"/>
      <c r="F2" s="922"/>
      <c r="G2" s="922"/>
      <c r="H2" s="922"/>
      <c r="I2" s="922"/>
      <c r="J2" s="922"/>
      <c r="K2" s="922"/>
      <c r="L2" s="923"/>
    </row>
    <row r="3" spans="2:12" ht="24.95" customHeight="1" x14ac:dyDescent="0.25">
      <c r="B3" s="1062" t="s">
        <v>376</v>
      </c>
      <c r="C3" s="1062"/>
      <c r="D3" s="1062"/>
      <c r="E3" s="1062"/>
      <c r="F3" s="152">
        <v>44028</v>
      </c>
      <c r="G3" s="1062" t="s">
        <v>377</v>
      </c>
      <c r="H3" s="1062"/>
      <c r="I3" s="1062"/>
      <c r="J3" s="1063">
        <v>44034</v>
      </c>
      <c r="K3" s="1062"/>
      <c r="L3" s="1062"/>
    </row>
    <row r="4" spans="2:12" ht="24.95" customHeight="1" x14ac:dyDescent="0.25">
      <c r="B4" s="1064" t="s">
        <v>328</v>
      </c>
      <c r="C4" s="1064"/>
      <c r="D4" s="1064"/>
      <c r="E4" s="1064"/>
      <c r="F4" s="1064"/>
      <c r="G4" s="1064"/>
      <c r="H4" s="1065" t="s">
        <v>604</v>
      </c>
      <c r="I4" s="1065"/>
      <c r="J4" s="203" t="s">
        <v>2</v>
      </c>
      <c r="K4" s="936" t="s">
        <v>0</v>
      </c>
      <c r="L4" s="936"/>
    </row>
    <row r="5" spans="2:12" ht="24.95" customHeight="1" x14ac:dyDescent="0.25">
      <c r="B5" s="1064"/>
      <c r="C5" s="1064"/>
      <c r="D5" s="1064"/>
      <c r="E5" s="1064"/>
      <c r="F5" s="1064"/>
      <c r="G5" s="1064"/>
      <c r="H5" s="1066" t="s">
        <v>605</v>
      </c>
      <c r="I5" s="1066"/>
      <c r="J5" s="203">
        <v>2</v>
      </c>
      <c r="K5" s="936" t="s">
        <v>378</v>
      </c>
      <c r="L5" s="936"/>
    </row>
    <row r="6" spans="2:12" ht="24.95" customHeight="1" thickBot="1" x14ac:dyDescent="0.3">
      <c r="B6" s="1064" t="s">
        <v>1020</v>
      </c>
      <c r="C6" s="1064"/>
      <c r="D6" s="1064"/>
      <c r="E6" s="1064"/>
      <c r="F6" s="1064"/>
      <c r="G6" s="1064"/>
      <c r="H6" s="1064"/>
      <c r="I6" s="1064"/>
      <c r="J6" s="1064"/>
      <c r="K6" s="1064"/>
      <c r="L6" s="1064"/>
    </row>
    <row r="7" spans="2:12" x14ac:dyDescent="0.25">
      <c r="B7" s="953" t="s">
        <v>555</v>
      </c>
      <c r="C7" s="954"/>
      <c r="D7" s="954"/>
      <c r="E7" s="954"/>
      <c r="F7" s="954"/>
      <c r="G7" s="955"/>
      <c r="H7" s="953" t="s">
        <v>556</v>
      </c>
      <c r="I7" s="954"/>
      <c r="J7" s="954"/>
      <c r="K7" s="954"/>
      <c r="L7" s="955"/>
    </row>
    <row r="8" spans="2:12" x14ac:dyDescent="0.25">
      <c r="B8" s="938"/>
      <c r="C8" s="939"/>
      <c r="D8" s="939"/>
      <c r="E8" s="939"/>
      <c r="F8" s="939"/>
      <c r="G8" s="940"/>
      <c r="H8" s="938"/>
      <c r="I8" s="939"/>
      <c r="J8" s="939"/>
      <c r="K8" s="939"/>
      <c r="L8" s="940"/>
    </row>
    <row r="9" spans="2:12" x14ac:dyDescent="0.25">
      <c r="B9" s="938"/>
      <c r="C9" s="939"/>
      <c r="D9" s="939"/>
      <c r="E9" s="939"/>
      <c r="F9" s="939"/>
      <c r="G9" s="940"/>
      <c r="H9" s="938"/>
      <c r="I9" s="939"/>
      <c r="J9" s="939"/>
      <c r="K9" s="939"/>
      <c r="L9" s="940"/>
    </row>
    <row r="10" spans="2:12" x14ac:dyDescent="0.25">
      <c r="B10" s="938"/>
      <c r="C10" s="939"/>
      <c r="D10" s="939"/>
      <c r="E10" s="939"/>
      <c r="F10" s="939"/>
      <c r="G10" s="940"/>
      <c r="H10" s="938"/>
      <c r="I10" s="939"/>
      <c r="J10" s="939"/>
      <c r="K10" s="939"/>
      <c r="L10" s="940"/>
    </row>
    <row r="11" spans="2:12" x14ac:dyDescent="0.25">
      <c r="B11" s="938"/>
      <c r="C11" s="939"/>
      <c r="D11" s="939"/>
      <c r="E11" s="939"/>
      <c r="F11" s="939"/>
      <c r="G11" s="940"/>
      <c r="H11" s="938"/>
      <c r="I11" s="939"/>
      <c r="J11" s="939"/>
      <c r="K11" s="939"/>
      <c r="L11" s="940"/>
    </row>
    <row r="12" spans="2:12" x14ac:dyDescent="0.25">
      <c r="B12" s="938"/>
      <c r="C12" s="939"/>
      <c r="D12" s="939"/>
      <c r="E12" s="939"/>
      <c r="F12" s="939"/>
      <c r="G12" s="940"/>
      <c r="H12" s="938"/>
      <c r="I12" s="939"/>
      <c r="J12" s="939"/>
      <c r="K12" s="939"/>
      <c r="L12" s="940"/>
    </row>
    <row r="13" spans="2:12" x14ac:dyDescent="0.25">
      <c r="B13" s="938"/>
      <c r="C13" s="939"/>
      <c r="D13" s="939"/>
      <c r="E13" s="939"/>
      <c r="F13" s="939"/>
      <c r="G13" s="940"/>
      <c r="H13" s="938"/>
      <c r="I13" s="939"/>
      <c r="J13" s="939"/>
      <c r="K13" s="939"/>
      <c r="L13" s="940"/>
    </row>
    <row r="14" spans="2:12" x14ac:dyDescent="0.25">
      <c r="B14" s="938"/>
      <c r="C14" s="939"/>
      <c r="D14" s="939"/>
      <c r="E14" s="939"/>
      <c r="F14" s="939"/>
      <c r="G14" s="940"/>
      <c r="H14" s="938"/>
      <c r="I14" s="939"/>
      <c r="J14" s="939"/>
      <c r="K14" s="939"/>
      <c r="L14" s="940"/>
    </row>
    <row r="15" spans="2:12" x14ac:dyDescent="0.25">
      <c r="B15" s="938"/>
      <c r="C15" s="939"/>
      <c r="D15" s="939"/>
      <c r="E15" s="939"/>
      <c r="F15" s="939"/>
      <c r="G15" s="940"/>
      <c r="H15" s="938"/>
      <c r="I15" s="939"/>
      <c r="J15" s="939"/>
      <c r="K15" s="939"/>
      <c r="L15" s="940"/>
    </row>
    <row r="16" spans="2:12" x14ac:dyDescent="0.25">
      <c r="B16" s="938"/>
      <c r="C16" s="939"/>
      <c r="D16" s="939"/>
      <c r="E16" s="939"/>
      <c r="F16" s="939"/>
      <c r="G16" s="940"/>
      <c r="H16" s="938"/>
      <c r="I16" s="939"/>
      <c r="J16" s="939"/>
      <c r="K16" s="939"/>
      <c r="L16" s="940"/>
    </row>
    <row r="17" spans="2:12" x14ac:dyDescent="0.25">
      <c r="B17" s="938"/>
      <c r="C17" s="939"/>
      <c r="D17" s="939"/>
      <c r="E17" s="939"/>
      <c r="F17" s="939"/>
      <c r="G17" s="940"/>
      <c r="H17" s="938"/>
      <c r="I17" s="939"/>
      <c r="J17" s="939"/>
      <c r="K17" s="939"/>
      <c r="L17" s="940"/>
    </row>
    <row r="18" spans="2:12" x14ac:dyDescent="0.25">
      <c r="B18" s="938"/>
      <c r="C18" s="939"/>
      <c r="D18" s="939"/>
      <c r="E18" s="939"/>
      <c r="F18" s="939"/>
      <c r="G18" s="940"/>
      <c r="H18" s="938"/>
      <c r="I18" s="939"/>
      <c r="J18" s="939"/>
      <c r="K18" s="939"/>
      <c r="L18" s="940"/>
    </row>
    <row r="19" spans="2:12" x14ac:dyDescent="0.25">
      <c r="B19" s="938"/>
      <c r="C19" s="939"/>
      <c r="D19" s="939"/>
      <c r="E19" s="939"/>
      <c r="F19" s="939"/>
      <c r="G19" s="940"/>
      <c r="H19" s="938"/>
      <c r="I19" s="939"/>
      <c r="J19" s="939"/>
      <c r="K19" s="939"/>
      <c r="L19" s="940"/>
    </row>
    <row r="20" spans="2:12" x14ac:dyDescent="0.25">
      <c r="B20" s="938"/>
      <c r="C20" s="939"/>
      <c r="D20" s="939"/>
      <c r="E20" s="939"/>
      <c r="F20" s="939"/>
      <c r="G20" s="940"/>
      <c r="H20" s="938"/>
      <c r="I20" s="939"/>
      <c r="J20" s="939"/>
      <c r="K20" s="939"/>
      <c r="L20" s="940"/>
    </row>
    <row r="21" spans="2:12" ht="15" customHeight="1" x14ac:dyDescent="0.25">
      <c r="B21" s="1071">
        <v>1</v>
      </c>
      <c r="C21" s="1072"/>
      <c r="D21" s="1072"/>
      <c r="E21" s="1072"/>
      <c r="F21" s="1072"/>
      <c r="G21" s="1073"/>
      <c r="H21" s="1071">
        <v>2</v>
      </c>
      <c r="I21" s="1072"/>
      <c r="J21" s="1072"/>
      <c r="K21" s="1072"/>
      <c r="L21" s="1073"/>
    </row>
    <row r="22" spans="2:12" ht="15.75" thickBot="1" x14ac:dyDescent="0.3">
      <c r="B22" s="1074"/>
      <c r="C22" s="1075"/>
      <c r="D22" s="1075"/>
      <c r="E22" s="1075"/>
      <c r="F22" s="1075"/>
      <c r="G22" s="1076"/>
      <c r="H22" s="1074"/>
      <c r="I22" s="1075"/>
      <c r="J22" s="1075"/>
      <c r="K22" s="1075"/>
      <c r="L22" s="1076"/>
    </row>
    <row r="23" spans="2:12" x14ac:dyDescent="0.25">
      <c r="B23" s="953" t="s">
        <v>555</v>
      </c>
      <c r="C23" s="954"/>
      <c r="D23" s="954"/>
      <c r="E23" s="954"/>
      <c r="F23" s="954"/>
      <c r="G23" s="955"/>
      <c r="H23" s="953" t="s">
        <v>556</v>
      </c>
      <c r="I23" s="954"/>
      <c r="J23" s="954"/>
      <c r="K23" s="954"/>
      <c r="L23" s="955"/>
    </row>
    <row r="24" spans="2:12" x14ac:dyDescent="0.25">
      <c r="B24" s="938"/>
      <c r="C24" s="939"/>
      <c r="D24" s="939"/>
      <c r="E24" s="939"/>
      <c r="F24" s="939"/>
      <c r="G24" s="940"/>
      <c r="H24" s="938"/>
      <c r="I24" s="939"/>
      <c r="J24" s="939"/>
      <c r="K24" s="939"/>
      <c r="L24" s="940"/>
    </row>
    <row r="25" spans="2:12" x14ac:dyDescent="0.25">
      <c r="B25" s="938"/>
      <c r="C25" s="939"/>
      <c r="D25" s="939"/>
      <c r="E25" s="939"/>
      <c r="F25" s="939"/>
      <c r="G25" s="940"/>
      <c r="H25" s="938"/>
      <c r="I25" s="939"/>
      <c r="J25" s="939"/>
      <c r="K25" s="939"/>
      <c r="L25" s="940"/>
    </row>
    <row r="26" spans="2:12" x14ac:dyDescent="0.25">
      <c r="B26" s="938"/>
      <c r="C26" s="939"/>
      <c r="D26" s="939"/>
      <c r="E26" s="939"/>
      <c r="F26" s="939"/>
      <c r="G26" s="940"/>
      <c r="H26" s="938"/>
      <c r="I26" s="939"/>
      <c r="J26" s="939"/>
      <c r="K26" s="939"/>
      <c r="L26" s="940"/>
    </row>
    <row r="27" spans="2:12" x14ac:dyDescent="0.25">
      <c r="B27" s="938"/>
      <c r="C27" s="939"/>
      <c r="D27" s="939"/>
      <c r="E27" s="939"/>
      <c r="F27" s="939"/>
      <c r="G27" s="940"/>
      <c r="H27" s="938"/>
      <c r="I27" s="939"/>
      <c r="J27" s="939"/>
      <c r="K27" s="939"/>
      <c r="L27" s="940"/>
    </row>
    <row r="28" spans="2:12" x14ac:dyDescent="0.25">
      <c r="B28" s="938"/>
      <c r="C28" s="939"/>
      <c r="D28" s="939"/>
      <c r="E28" s="939"/>
      <c r="F28" s="939"/>
      <c r="G28" s="940"/>
      <c r="H28" s="938"/>
      <c r="I28" s="939"/>
      <c r="J28" s="939"/>
      <c r="K28" s="939"/>
      <c r="L28" s="940"/>
    </row>
    <row r="29" spans="2:12" x14ac:dyDescent="0.25">
      <c r="B29" s="938"/>
      <c r="C29" s="939"/>
      <c r="D29" s="939"/>
      <c r="E29" s="939"/>
      <c r="F29" s="939"/>
      <c r="G29" s="940"/>
      <c r="H29" s="938"/>
      <c r="I29" s="939"/>
      <c r="J29" s="939"/>
      <c r="K29" s="939"/>
      <c r="L29" s="940"/>
    </row>
    <row r="30" spans="2:12" x14ac:dyDescent="0.25">
      <c r="B30" s="938"/>
      <c r="C30" s="939"/>
      <c r="D30" s="939"/>
      <c r="E30" s="939"/>
      <c r="F30" s="939"/>
      <c r="G30" s="940"/>
      <c r="H30" s="938"/>
      <c r="I30" s="939"/>
      <c r="J30" s="939"/>
      <c r="K30" s="939"/>
      <c r="L30" s="940"/>
    </row>
    <row r="31" spans="2:12" x14ac:dyDescent="0.25">
      <c r="B31" s="938"/>
      <c r="C31" s="939"/>
      <c r="D31" s="939"/>
      <c r="E31" s="939"/>
      <c r="F31" s="939"/>
      <c r="G31" s="940"/>
      <c r="H31" s="938"/>
      <c r="I31" s="939"/>
      <c r="J31" s="939"/>
      <c r="K31" s="939"/>
      <c r="L31" s="940"/>
    </row>
    <row r="32" spans="2:12" x14ac:dyDescent="0.25">
      <c r="B32" s="938"/>
      <c r="C32" s="939"/>
      <c r="D32" s="939"/>
      <c r="E32" s="939"/>
      <c r="F32" s="939"/>
      <c r="G32" s="940"/>
      <c r="H32" s="938"/>
      <c r="I32" s="939"/>
      <c r="J32" s="939"/>
      <c r="K32" s="939"/>
      <c r="L32" s="940"/>
    </row>
    <row r="33" spans="2:12" x14ac:dyDescent="0.25">
      <c r="B33" s="938"/>
      <c r="C33" s="939"/>
      <c r="D33" s="939"/>
      <c r="E33" s="939"/>
      <c r="F33" s="939"/>
      <c r="G33" s="940"/>
      <c r="H33" s="938"/>
      <c r="I33" s="939"/>
      <c r="J33" s="939"/>
      <c r="K33" s="939"/>
      <c r="L33" s="940"/>
    </row>
    <row r="34" spans="2:12" x14ac:dyDescent="0.25">
      <c r="B34" s="938"/>
      <c r="C34" s="939"/>
      <c r="D34" s="939"/>
      <c r="E34" s="939"/>
      <c r="F34" s="939"/>
      <c r="G34" s="940"/>
      <c r="H34" s="938"/>
      <c r="I34" s="939"/>
      <c r="J34" s="939"/>
      <c r="K34" s="939"/>
      <c r="L34" s="940"/>
    </row>
    <row r="35" spans="2:12" x14ac:dyDescent="0.25">
      <c r="B35" s="938"/>
      <c r="C35" s="939"/>
      <c r="D35" s="939"/>
      <c r="E35" s="939"/>
      <c r="F35" s="939"/>
      <c r="G35" s="940"/>
      <c r="H35" s="938"/>
      <c r="I35" s="939"/>
      <c r="J35" s="939"/>
      <c r="K35" s="939"/>
      <c r="L35" s="940"/>
    </row>
    <row r="36" spans="2:12" x14ac:dyDescent="0.25">
      <c r="B36" s="938"/>
      <c r="C36" s="939"/>
      <c r="D36" s="939"/>
      <c r="E36" s="939"/>
      <c r="F36" s="939"/>
      <c r="G36" s="940"/>
      <c r="H36" s="938"/>
      <c r="I36" s="939"/>
      <c r="J36" s="939"/>
      <c r="K36" s="939"/>
      <c r="L36" s="940"/>
    </row>
    <row r="37" spans="2:12" ht="15" customHeight="1" x14ac:dyDescent="0.25">
      <c r="B37" s="1071">
        <v>3</v>
      </c>
      <c r="C37" s="1072"/>
      <c r="D37" s="1072"/>
      <c r="E37" s="1072"/>
      <c r="F37" s="1072"/>
      <c r="G37" s="1073"/>
      <c r="H37" s="1071">
        <v>4</v>
      </c>
      <c r="I37" s="1072"/>
      <c r="J37" s="1072"/>
      <c r="K37" s="1072"/>
      <c r="L37" s="1073"/>
    </row>
    <row r="38" spans="2:12" ht="15.75" thickBot="1" x14ac:dyDescent="0.3">
      <c r="B38" s="1074"/>
      <c r="C38" s="1075"/>
      <c r="D38" s="1075"/>
      <c r="E38" s="1075"/>
      <c r="F38" s="1075"/>
      <c r="G38" s="1076"/>
      <c r="H38" s="1074"/>
      <c r="I38" s="1075"/>
      <c r="J38" s="1075"/>
      <c r="K38" s="1075"/>
      <c r="L38" s="1076"/>
    </row>
    <row r="39" spans="2:12" ht="70.5" customHeight="1" thickBot="1" x14ac:dyDescent="0.3">
      <c r="B39" s="1077" t="s">
        <v>1021</v>
      </c>
      <c r="C39" s="1078"/>
      <c r="D39" s="1078"/>
      <c r="E39" s="1078"/>
      <c r="F39" s="1078"/>
      <c r="G39" s="1078"/>
      <c r="H39" s="1078"/>
      <c r="I39" s="1078"/>
      <c r="J39" s="1078"/>
      <c r="K39" s="1078"/>
      <c r="L39" s="1079"/>
    </row>
    <row r="40" spans="2:12" x14ac:dyDescent="0.25">
      <c r="B40" s="953" t="s">
        <v>555</v>
      </c>
      <c r="C40" s="954"/>
      <c r="D40" s="954"/>
      <c r="E40" s="954"/>
      <c r="F40" s="954"/>
      <c r="G40" s="955"/>
      <c r="H40" s="953" t="s">
        <v>556</v>
      </c>
      <c r="I40" s="954"/>
      <c r="J40" s="954"/>
      <c r="K40" s="954"/>
      <c r="L40" s="955"/>
    </row>
    <row r="41" spans="2:12" x14ac:dyDescent="0.25">
      <c r="B41" s="938"/>
      <c r="C41" s="939"/>
      <c r="D41" s="939"/>
      <c r="E41" s="939"/>
      <c r="F41" s="939"/>
      <c r="G41" s="940"/>
      <c r="H41" s="938"/>
      <c r="I41" s="939"/>
      <c r="J41" s="939"/>
      <c r="K41" s="939"/>
      <c r="L41" s="940"/>
    </row>
    <row r="42" spans="2:12" x14ac:dyDescent="0.25">
      <c r="B42" s="938"/>
      <c r="C42" s="939"/>
      <c r="D42" s="939"/>
      <c r="E42" s="939"/>
      <c r="F42" s="939"/>
      <c r="G42" s="940"/>
      <c r="H42" s="938"/>
      <c r="I42" s="939"/>
      <c r="J42" s="939"/>
      <c r="K42" s="939"/>
      <c r="L42" s="940"/>
    </row>
    <row r="43" spans="2:12" x14ac:dyDescent="0.25">
      <c r="B43" s="938"/>
      <c r="C43" s="939"/>
      <c r="D43" s="939"/>
      <c r="E43" s="939"/>
      <c r="F43" s="939"/>
      <c r="G43" s="940"/>
      <c r="H43" s="938"/>
      <c r="I43" s="939"/>
      <c r="J43" s="939"/>
      <c r="K43" s="939"/>
      <c r="L43" s="940"/>
    </row>
    <row r="44" spans="2:12" x14ac:dyDescent="0.25">
      <c r="B44" s="938"/>
      <c r="C44" s="939"/>
      <c r="D44" s="939"/>
      <c r="E44" s="939"/>
      <c r="F44" s="939"/>
      <c r="G44" s="940"/>
      <c r="H44" s="938"/>
      <c r="I44" s="939"/>
      <c r="J44" s="939"/>
      <c r="K44" s="939"/>
      <c r="L44" s="940"/>
    </row>
    <row r="45" spans="2:12" x14ac:dyDescent="0.25">
      <c r="B45" s="938"/>
      <c r="C45" s="939"/>
      <c r="D45" s="939"/>
      <c r="E45" s="939"/>
      <c r="F45" s="939"/>
      <c r="G45" s="940"/>
      <c r="H45" s="938"/>
      <c r="I45" s="939"/>
      <c r="J45" s="939"/>
      <c r="K45" s="939"/>
      <c r="L45" s="940"/>
    </row>
    <row r="46" spans="2:12" x14ac:dyDescent="0.25">
      <c r="B46" s="938"/>
      <c r="C46" s="939"/>
      <c r="D46" s="939"/>
      <c r="E46" s="939"/>
      <c r="F46" s="939"/>
      <c r="G46" s="940"/>
      <c r="H46" s="938"/>
      <c r="I46" s="939"/>
      <c r="J46" s="939"/>
      <c r="K46" s="939"/>
      <c r="L46" s="940"/>
    </row>
    <row r="47" spans="2:12" x14ac:dyDescent="0.25">
      <c r="B47" s="938"/>
      <c r="C47" s="939"/>
      <c r="D47" s="939"/>
      <c r="E47" s="939"/>
      <c r="F47" s="939"/>
      <c r="G47" s="940"/>
      <c r="H47" s="938"/>
      <c r="I47" s="939"/>
      <c r="J47" s="939"/>
      <c r="K47" s="939"/>
      <c r="L47" s="940"/>
    </row>
    <row r="48" spans="2:12" x14ac:dyDescent="0.25">
      <c r="B48" s="938"/>
      <c r="C48" s="939"/>
      <c r="D48" s="939"/>
      <c r="E48" s="939"/>
      <c r="F48" s="939"/>
      <c r="G48" s="940"/>
      <c r="H48" s="938"/>
      <c r="I48" s="939"/>
      <c r="J48" s="939"/>
      <c r="K48" s="939"/>
      <c r="L48" s="940"/>
    </row>
    <row r="49" spans="2:12" x14ac:dyDescent="0.25">
      <c r="B49" s="938"/>
      <c r="C49" s="939"/>
      <c r="D49" s="939"/>
      <c r="E49" s="939"/>
      <c r="F49" s="939"/>
      <c r="G49" s="940"/>
      <c r="H49" s="938"/>
      <c r="I49" s="939"/>
      <c r="J49" s="939"/>
      <c r="K49" s="939"/>
      <c r="L49" s="940"/>
    </row>
    <row r="50" spans="2:12" x14ac:dyDescent="0.25">
      <c r="B50" s="938"/>
      <c r="C50" s="939"/>
      <c r="D50" s="939"/>
      <c r="E50" s="939"/>
      <c r="F50" s="939"/>
      <c r="G50" s="940"/>
      <c r="H50" s="938"/>
      <c r="I50" s="939"/>
      <c r="J50" s="939"/>
      <c r="K50" s="939"/>
      <c r="L50" s="940"/>
    </row>
    <row r="51" spans="2:12" x14ac:dyDescent="0.25">
      <c r="B51" s="938"/>
      <c r="C51" s="939"/>
      <c r="D51" s="939"/>
      <c r="E51" s="939"/>
      <c r="F51" s="939"/>
      <c r="G51" s="940"/>
      <c r="H51" s="938"/>
      <c r="I51" s="939"/>
      <c r="J51" s="939"/>
      <c r="K51" s="939"/>
      <c r="L51" s="940"/>
    </row>
    <row r="52" spans="2:12" x14ac:dyDescent="0.25">
      <c r="B52" s="938"/>
      <c r="C52" s="939"/>
      <c r="D52" s="939"/>
      <c r="E52" s="939"/>
      <c r="F52" s="939"/>
      <c r="G52" s="940"/>
      <c r="H52" s="938"/>
      <c r="I52" s="939"/>
      <c r="J52" s="939"/>
      <c r="K52" s="939"/>
      <c r="L52" s="940"/>
    </row>
    <row r="53" spans="2:12" x14ac:dyDescent="0.25">
      <c r="B53" s="938"/>
      <c r="C53" s="939"/>
      <c r="D53" s="939"/>
      <c r="E53" s="939"/>
      <c r="F53" s="939"/>
      <c r="G53" s="940"/>
      <c r="H53" s="938"/>
      <c r="I53" s="939"/>
      <c r="J53" s="939"/>
      <c r="K53" s="939"/>
      <c r="L53" s="940"/>
    </row>
    <row r="54" spans="2:12" ht="15" customHeight="1" x14ac:dyDescent="0.25">
      <c r="B54" s="1071">
        <v>5</v>
      </c>
      <c r="C54" s="1072"/>
      <c r="D54" s="1072"/>
      <c r="E54" s="1072"/>
      <c r="F54" s="1072"/>
      <c r="G54" s="1073"/>
      <c r="H54" s="1071">
        <v>6</v>
      </c>
      <c r="I54" s="1072"/>
      <c r="J54" s="1072"/>
      <c r="K54" s="1072"/>
      <c r="L54" s="1073"/>
    </row>
    <row r="55" spans="2:12" ht="15.75" thickBot="1" x14ac:dyDescent="0.3">
      <c r="B55" s="1074"/>
      <c r="C55" s="1075"/>
      <c r="D55" s="1075"/>
      <c r="E55" s="1075"/>
      <c r="F55" s="1075"/>
      <c r="G55" s="1076"/>
      <c r="H55" s="1074"/>
      <c r="I55" s="1075"/>
      <c r="J55" s="1075"/>
      <c r="K55" s="1075"/>
      <c r="L55" s="1076"/>
    </row>
    <row r="56" spans="2:12" x14ac:dyDescent="0.25">
      <c r="B56" s="953" t="s">
        <v>555</v>
      </c>
      <c r="C56" s="954"/>
      <c r="D56" s="954"/>
      <c r="E56" s="954"/>
      <c r="F56" s="954"/>
      <c r="G56" s="955"/>
      <c r="H56" s="953" t="s">
        <v>556</v>
      </c>
      <c r="I56" s="954"/>
      <c r="J56" s="954"/>
      <c r="K56" s="954"/>
      <c r="L56" s="955"/>
    </row>
    <row r="57" spans="2:12" x14ac:dyDescent="0.25">
      <c r="B57" s="938"/>
      <c r="C57" s="939"/>
      <c r="D57" s="939"/>
      <c r="E57" s="939"/>
      <c r="F57" s="939"/>
      <c r="G57" s="940"/>
      <c r="H57" s="938"/>
      <c r="I57" s="939"/>
      <c r="J57" s="939"/>
      <c r="K57" s="939"/>
      <c r="L57" s="940"/>
    </row>
    <row r="58" spans="2:12" x14ac:dyDescent="0.25">
      <c r="B58" s="938"/>
      <c r="C58" s="939"/>
      <c r="D58" s="939"/>
      <c r="E58" s="939"/>
      <c r="F58" s="939"/>
      <c r="G58" s="940"/>
      <c r="H58" s="938"/>
      <c r="I58" s="939"/>
      <c r="J58" s="939"/>
      <c r="K58" s="939"/>
      <c r="L58" s="940"/>
    </row>
    <row r="59" spans="2:12" x14ac:dyDescent="0.25">
      <c r="B59" s="938"/>
      <c r="C59" s="939"/>
      <c r="D59" s="939"/>
      <c r="E59" s="939"/>
      <c r="F59" s="939"/>
      <c r="G59" s="940"/>
      <c r="H59" s="938"/>
      <c r="I59" s="939"/>
      <c r="J59" s="939"/>
      <c r="K59" s="939"/>
      <c r="L59" s="940"/>
    </row>
    <row r="60" spans="2:12" x14ac:dyDescent="0.25">
      <c r="B60" s="938"/>
      <c r="C60" s="939"/>
      <c r="D60" s="939"/>
      <c r="E60" s="939"/>
      <c r="F60" s="939"/>
      <c r="G60" s="940"/>
      <c r="H60" s="938"/>
      <c r="I60" s="939"/>
      <c r="J60" s="939"/>
      <c r="K60" s="939"/>
      <c r="L60" s="940"/>
    </row>
    <row r="61" spans="2:12" x14ac:dyDescent="0.25">
      <c r="B61" s="938"/>
      <c r="C61" s="939"/>
      <c r="D61" s="939"/>
      <c r="E61" s="939"/>
      <c r="F61" s="939"/>
      <c r="G61" s="940"/>
      <c r="H61" s="938"/>
      <c r="I61" s="939"/>
      <c r="J61" s="939"/>
      <c r="K61" s="939"/>
      <c r="L61" s="940"/>
    </row>
    <row r="62" spans="2:12" x14ac:dyDescent="0.25">
      <c r="B62" s="938"/>
      <c r="C62" s="939"/>
      <c r="D62" s="939"/>
      <c r="E62" s="939"/>
      <c r="F62" s="939"/>
      <c r="G62" s="940"/>
      <c r="H62" s="938"/>
      <c r="I62" s="939"/>
      <c r="J62" s="939"/>
      <c r="K62" s="939"/>
      <c r="L62" s="940"/>
    </row>
    <row r="63" spans="2:12" x14ac:dyDescent="0.25">
      <c r="B63" s="938"/>
      <c r="C63" s="939"/>
      <c r="D63" s="939"/>
      <c r="E63" s="939"/>
      <c r="F63" s="939"/>
      <c r="G63" s="940"/>
      <c r="H63" s="938"/>
      <c r="I63" s="939"/>
      <c r="J63" s="939"/>
      <c r="K63" s="939"/>
      <c r="L63" s="940"/>
    </row>
    <row r="64" spans="2:12" x14ac:dyDescent="0.25">
      <c r="B64" s="938"/>
      <c r="C64" s="939"/>
      <c r="D64" s="939"/>
      <c r="E64" s="939"/>
      <c r="F64" s="939"/>
      <c r="G64" s="940"/>
      <c r="H64" s="938"/>
      <c r="I64" s="939"/>
      <c r="J64" s="939"/>
      <c r="K64" s="939"/>
      <c r="L64" s="940"/>
    </row>
    <row r="65" spans="2:12" x14ac:dyDescent="0.25">
      <c r="B65" s="938"/>
      <c r="C65" s="939"/>
      <c r="D65" s="939"/>
      <c r="E65" s="939"/>
      <c r="F65" s="939"/>
      <c r="G65" s="940"/>
      <c r="H65" s="938"/>
      <c r="I65" s="939"/>
      <c r="J65" s="939"/>
      <c r="K65" s="939"/>
      <c r="L65" s="940"/>
    </row>
    <row r="66" spans="2:12" x14ac:dyDescent="0.25">
      <c r="B66" s="938"/>
      <c r="C66" s="939"/>
      <c r="D66" s="939"/>
      <c r="E66" s="939"/>
      <c r="F66" s="939"/>
      <c r="G66" s="940"/>
      <c r="H66" s="938"/>
      <c r="I66" s="939"/>
      <c r="J66" s="939"/>
      <c r="K66" s="939"/>
      <c r="L66" s="940"/>
    </row>
    <row r="67" spans="2:12" x14ac:dyDescent="0.25">
      <c r="B67" s="938"/>
      <c r="C67" s="939"/>
      <c r="D67" s="939"/>
      <c r="E67" s="939"/>
      <c r="F67" s="939"/>
      <c r="G67" s="940"/>
      <c r="H67" s="938"/>
      <c r="I67" s="939"/>
      <c r="J67" s="939"/>
      <c r="K67" s="939"/>
      <c r="L67" s="940"/>
    </row>
    <row r="68" spans="2:12" x14ac:dyDescent="0.25">
      <c r="B68" s="938"/>
      <c r="C68" s="939"/>
      <c r="D68" s="939"/>
      <c r="E68" s="939"/>
      <c r="F68" s="939"/>
      <c r="G68" s="940"/>
      <c r="H68" s="938"/>
      <c r="I68" s="939"/>
      <c r="J68" s="939"/>
      <c r="K68" s="939"/>
      <c r="L68" s="940"/>
    </row>
    <row r="69" spans="2:12" x14ac:dyDescent="0.25">
      <c r="B69" s="938"/>
      <c r="C69" s="939"/>
      <c r="D69" s="939"/>
      <c r="E69" s="939"/>
      <c r="F69" s="939"/>
      <c r="G69" s="940"/>
      <c r="H69" s="938"/>
      <c r="I69" s="939"/>
      <c r="J69" s="939"/>
      <c r="K69" s="939"/>
      <c r="L69" s="940"/>
    </row>
    <row r="70" spans="2:12" ht="15" customHeight="1" x14ac:dyDescent="0.25">
      <c r="B70" s="1071">
        <v>7</v>
      </c>
      <c r="C70" s="1072"/>
      <c r="D70" s="1072"/>
      <c r="E70" s="1072"/>
      <c r="F70" s="1072"/>
      <c r="G70" s="1073"/>
      <c r="H70" s="1071">
        <v>8</v>
      </c>
      <c r="I70" s="1072"/>
      <c r="J70" s="1072"/>
      <c r="K70" s="1072"/>
      <c r="L70" s="1073"/>
    </row>
    <row r="71" spans="2:12" ht="15.75" thickBot="1" x14ac:dyDescent="0.3">
      <c r="B71" s="1074"/>
      <c r="C71" s="1075"/>
      <c r="D71" s="1075"/>
      <c r="E71" s="1075"/>
      <c r="F71" s="1075"/>
      <c r="G71" s="1076"/>
      <c r="H71" s="1074"/>
      <c r="I71" s="1075"/>
      <c r="J71" s="1075"/>
      <c r="K71" s="1075"/>
      <c r="L71" s="1076"/>
    </row>
    <row r="72" spans="2:12" x14ac:dyDescent="0.25">
      <c r="B72" s="953" t="s">
        <v>555</v>
      </c>
      <c r="C72" s="954"/>
      <c r="D72" s="954"/>
      <c r="E72" s="954"/>
      <c r="F72" s="954"/>
      <c r="G72" s="955"/>
      <c r="H72" s="953" t="s">
        <v>556</v>
      </c>
      <c r="I72" s="954"/>
      <c r="J72" s="954"/>
      <c r="K72" s="954"/>
      <c r="L72" s="955"/>
    </row>
    <row r="73" spans="2:12" x14ac:dyDescent="0.25">
      <c r="B73" s="938"/>
      <c r="C73" s="939"/>
      <c r="D73" s="939"/>
      <c r="E73" s="939"/>
      <c r="F73" s="939"/>
      <c r="G73" s="940"/>
      <c r="H73" s="938"/>
      <c r="I73" s="939"/>
      <c r="J73" s="939"/>
      <c r="K73" s="939"/>
      <c r="L73" s="940"/>
    </row>
    <row r="74" spans="2:12" x14ac:dyDescent="0.25">
      <c r="B74" s="938"/>
      <c r="C74" s="939"/>
      <c r="D74" s="939"/>
      <c r="E74" s="939"/>
      <c r="F74" s="939"/>
      <c r="G74" s="940"/>
      <c r="H74" s="938"/>
      <c r="I74" s="939"/>
      <c r="J74" s="939"/>
      <c r="K74" s="939"/>
      <c r="L74" s="940"/>
    </row>
    <row r="75" spans="2:12" x14ac:dyDescent="0.25">
      <c r="B75" s="938"/>
      <c r="C75" s="939"/>
      <c r="D75" s="939"/>
      <c r="E75" s="939"/>
      <c r="F75" s="939"/>
      <c r="G75" s="940"/>
      <c r="H75" s="938"/>
      <c r="I75" s="939"/>
      <c r="J75" s="939"/>
      <c r="K75" s="939"/>
      <c r="L75" s="940"/>
    </row>
    <row r="76" spans="2:12" x14ac:dyDescent="0.25">
      <c r="B76" s="938"/>
      <c r="C76" s="939"/>
      <c r="D76" s="939"/>
      <c r="E76" s="939"/>
      <c r="F76" s="939"/>
      <c r="G76" s="940"/>
      <c r="H76" s="938"/>
      <c r="I76" s="939"/>
      <c r="J76" s="939"/>
      <c r="K76" s="939"/>
      <c r="L76" s="940"/>
    </row>
    <row r="77" spans="2:12" x14ac:dyDescent="0.25">
      <c r="B77" s="938"/>
      <c r="C77" s="939"/>
      <c r="D77" s="939"/>
      <c r="E77" s="939"/>
      <c r="F77" s="939"/>
      <c r="G77" s="940"/>
      <c r="H77" s="938"/>
      <c r="I77" s="939"/>
      <c r="J77" s="939"/>
      <c r="K77" s="939"/>
      <c r="L77" s="940"/>
    </row>
    <row r="78" spans="2:12" x14ac:dyDescent="0.25">
      <c r="B78" s="938"/>
      <c r="C78" s="939"/>
      <c r="D78" s="939"/>
      <c r="E78" s="939"/>
      <c r="F78" s="939"/>
      <c r="G78" s="940"/>
      <c r="H78" s="938"/>
      <c r="I78" s="939"/>
      <c r="J78" s="939"/>
      <c r="K78" s="939"/>
      <c r="L78" s="940"/>
    </row>
    <row r="79" spans="2:12" x14ac:dyDescent="0.25">
      <c r="B79" s="938"/>
      <c r="C79" s="939"/>
      <c r="D79" s="939"/>
      <c r="E79" s="939"/>
      <c r="F79" s="939"/>
      <c r="G79" s="940"/>
      <c r="H79" s="938"/>
      <c r="I79" s="939"/>
      <c r="J79" s="939"/>
      <c r="K79" s="939"/>
      <c r="L79" s="940"/>
    </row>
    <row r="80" spans="2:12" x14ac:dyDescent="0.25">
      <c r="B80" s="938"/>
      <c r="C80" s="939"/>
      <c r="D80" s="939"/>
      <c r="E80" s="939"/>
      <c r="F80" s="939"/>
      <c r="G80" s="940"/>
      <c r="H80" s="938"/>
      <c r="I80" s="939"/>
      <c r="J80" s="939"/>
      <c r="K80" s="939"/>
      <c r="L80" s="940"/>
    </row>
    <row r="81" spans="2:12" x14ac:dyDescent="0.25">
      <c r="B81" s="938"/>
      <c r="C81" s="939"/>
      <c r="D81" s="939"/>
      <c r="E81" s="939"/>
      <c r="F81" s="939"/>
      <c r="G81" s="940"/>
      <c r="H81" s="938"/>
      <c r="I81" s="939"/>
      <c r="J81" s="939"/>
      <c r="K81" s="939"/>
      <c r="L81" s="940"/>
    </row>
    <row r="82" spans="2:12" x14ac:dyDescent="0.25">
      <c r="B82" s="938"/>
      <c r="C82" s="939"/>
      <c r="D82" s="939"/>
      <c r="E82" s="939"/>
      <c r="F82" s="939"/>
      <c r="G82" s="940"/>
      <c r="H82" s="938"/>
      <c r="I82" s="939"/>
      <c r="J82" s="939"/>
      <c r="K82" s="939"/>
      <c r="L82" s="940"/>
    </row>
    <row r="83" spans="2:12" x14ac:dyDescent="0.25">
      <c r="B83" s="938"/>
      <c r="C83" s="939"/>
      <c r="D83" s="939"/>
      <c r="E83" s="939"/>
      <c r="F83" s="939"/>
      <c r="G83" s="940"/>
      <c r="H83" s="938"/>
      <c r="I83" s="939"/>
      <c r="J83" s="939"/>
      <c r="K83" s="939"/>
      <c r="L83" s="940"/>
    </row>
    <row r="84" spans="2:12" x14ac:dyDescent="0.25">
      <c r="B84" s="938"/>
      <c r="C84" s="939"/>
      <c r="D84" s="939"/>
      <c r="E84" s="939"/>
      <c r="F84" s="939"/>
      <c r="G84" s="940"/>
      <c r="H84" s="938"/>
      <c r="I84" s="939"/>
      <c r="J84" s="939"/>
      <c r="K84" s="939"/>
      <c r="L84" s="940"/>
    </row>
    <row r="85" spans="2:12" x14ac:dyDescent="0.25">
      <c r="B85" s="938"/>
      <c r="C85" s="939"/>
      <c r="D85" s="939"/>
      <c r="E85" s="939"/>
      <c r="F85" s="939"/>
      <c r="G85" s="940"/>
      <c r="H85" s="938"/>
      <c r="I85" s="939"/>
      <c r="J85" s="939"/>
      <c r="K85" s="939"/>
      <c r="L85" s="940"/>
    </row>
    <row r="86" spans="2:12" ht="15" customHeight="1" x14ac:dyDescent="0.25">
      <c r="B86" s="1071">
        <v>9</v>
      </c>
      <c r="C86" s="1072"/>
      <c r="D86" s="1072"/>
      <c r="E86" s="1072"/>
      <c r="F86" s="1072"/>
      <c r="G86" s="1073"/>
      <c r="H86" s="1071">
        <v>10</v>
      </c>
      <c r="I86" s="1072"/>
      <c r="J86" s="1072"/>
      <c r="K86" s="1072"/>
      <c r="L86" s="1073"/>
    </row>
    <row r="87" spans="2:12" ht="15.75" thickBot="1" x14ac:dyDescent="0.3">
      <c r="B87" s="1074"/>
      <c r="C87" s="1075"/>
      <c r="D87" s="1075"/>
      <c r="E87" s="1075"/>
      <c r="F87" s="1075"/>
      <c r="G87" s="1076"/>
      <c r="H87" s="1074"/>
      <c r="I87" s="1075"/>
      <c r="J87" s="1075"/>
      <c r="K87" s="1075"/>
      <c r="L87" s="1076"/>
    </row>
    <row r="88" spans="2:12" ht="53.25" customHeight="1" thickBot="1" x14ac:dyDescent="0.3">
      <c r="B88" s="1077" t="s">
        <v>1022</v>
      </c>
      <c r="C88" s="1078"/>
      <c r="D88" s="1078"/>
      <c r="E88" s="1078"/>
      <c r="F88" s="1078"/>
      <c r="G88" s="1078"/>
      <c r="H88" s="1078"/>
      <c r="I88" s="1078"/>
      <c r="J88" s="1078"/>
      <c r="K88" s="1078"/>
      <c r="L88" s="1079"/>
    </row>
    <row r="89" spans="2:12" x14ac:dyDescent="0.25">
      <c r="B89" s="953" t="s">
        <v>555</v>
      </c>
      <c r="C89" s="954"/>
      <c r="D89" s="954"/>
      <c r="E89" s="954"/>
      <c r="F89" s="954"/>
      <c r="G89" s="955"/>
      <c r="H89" s="953" t="s">
        <v>556</v>
      </c>
      <c r="I89" s="954"/>
      <c r="J89" s="954"/>
      <c r="K89" s="954"/>
      <c r="L89" s="955"/>
    </row>
    <row r="90" spans="2:12" x14ac:dyDescent="0.25">
      <c r="B90" s="938"/>
      <c r="C90" s="939"/>
      <c r="D90" s="939"/>
      <c r="E90" s="939"/>
      <c r="F90" s="939"/>
      <c r="G90" s="940"/>
      <c r="H90" s="938"/>
      <c r="I90" s="939"/>
      <c r="J90" s="939"/>
      <c r="K90" s="939"/>
      <c r="L90" s="940"/>
    </row>
    <row r="91" spans="2:12" x14ac:dyDescent="0.25">
      <c r="B91" s="938"/>
      <c r="C91" s="939"/>
      <c r="D91" s="939"/>
      <c r="E91" s="939"/>
      <c r="F91" s="939"/>
      <c r="G91" s="940"/>
      <c r="H91" s="938"/>
      <c r="I91" s="939"/>
      <c r="J91" s="939"/>
      <c r="K91" s="939"/>
      <c r="L91" s="940"/>
    </row>
    <row r="92" spans="2:12" x14ac:dyDescent="0.25">
      <c r="B92" s="938"/>
      <c r="C92" s="939"/>
      <c r="D92" s="939"/>
      <c r="E92" s="939"/>
      <c r="F92" s="939"/>
      <c r="G92" s="940"/>
      <c r="H92" s="938"/>
      <c r="I92" s="939"/>
      <c r="J92" s="939"/>
      <c r="K92" s="939"/>
      <c r="L92" s="940"/>
    </row>
    <row r="93" spans="2:12" x14ac:dyDescent="0.25">
      <c r="B93" s="938"/>
      <c r="C93" s="939"/>
      <c r="D93" s="939"/>
      <c r="E93" s="939"/>
      <c r="F93" s="939"/>
      <c r="G93" s="940"/>
      <c r="H93" s="938"/>
      <c r="I93" s="939"/>
      <c r="J93" s="939"/>
      <c r="K93" s="939"/>
      <c r="L93" s="940"/>
    </row>
    <row r="94" spans="2:12" x14ac:dyDescent="0.25">
      <c r="B94" s="938"/>
      <c r="C94" s="939"/>
      <c r="D94" s="939"/>
      <c r="E94" s="939"/>
      <c r="F94" s="939"/>
      <c r="G94" s="940"/>
      <c r="H94" s="938"/>
      <c r="I94" s="939"/>
      <c r="J94" s="939"/>
      <c r="K94" s="939"/>
      <c r="L94" s="940"/>
    </row>
    <row r="95" spans="2:12" x14ac:dyDescent="0.25">
      <c r="B95" s="938"/>
      <c r="C95" s="939"/>
      <c r="D95" s="939"/>
      <c r="E95" s="939"/>
      <c r="F95" s="939"/>
      <c r="G95" s="940"/>
      <c r="H95" s="938"/>
      <c r="I95" s="939"/>
      <c r="J95" s="939"/>
      <c r="K95" s="939"/>
      <c r="L95" s="940"/>
    </row>
    <row r="96" spans="2:12" x14ac:dyDescent="0.25">
      <c r="B96" s="938"/>
      <c r="C96" s="939"/>
      <c r="D96" s="939"/>
      <c r="E96" s="939"/>
      <c r="F96" s="939"/>
      <c r="G96" s="940"/>
      <c r="H96" s="938"/>
      <c r="I96" s="939"/>
      <c r="J96" s="939"/>
      <c r="K96" s="939"/>
      <c r="L96" s="940"/>
    </row>
    <row r="97" spans="2:12" x14ac:dyDescent="0.25">
      <c r="B97" s="938"/>
      <c r="C97" s="939"/>
      <c r="D97" s="939"/>
      <c r="E97" s="939"/>
      <c r="F97" s="939"/>
      <c r="G97" s="940"/>
      <c r="H97" s="938"/>
      <c r="I97" s="939"/>
      <c r="J97" s="939"/>
      <c r="K97" s="939"/>
      <c r="L97" s="940"/>
    </row>
    <row r="98" spans="2:12" x14ac:dyDescent="0.25">
      <c r="B98" s="938"/>
      <c r="C98" s="939"/>
      <c r="D98" s="939"/>
      <c r="E98" s="939"/>
      <c r="F98" s="939"/>
      <c r="G98" s="940"/>
      <c r="H98" s="938"/>
      <c r="I98" s="939"/>
      <c r="J98" s="939"/>
      <c r="K98" s="939"/>
      <c r="L98" s="940"/>
    </row>
    <row r="99" spans="2:12" x14ac:dyDescent="0.25">
      <c r="B99" s="938"/>
      <c r="C99" s="939"/>
      <c r="D99" s="939"/>
      <c r="E99" s="939"/>
      <c r="F99" s="939"/>
      <c r="G99" s="940"/>
      <c r="H99" s="938"/>
      <c r="I99" s="939"/>
      <c r="J99" s="939"/>
      <c r="K99" s="939"/>
      <c r="L99" s="940"/>
    </row>
    <row r="100" spans="2:12" x14ac:dyDescent="0.25">
      <c r="B100" s="938"/>
      <c r="C100" s="939"/>
      <c r="D100" s="939"/>
      <c r="E100" s="939"/>
      <c r="F100" s="939"/>
      <c r="G100" s="940"/>
      <c r="H100" s="938"/>
      <c r="I100" s="939"/>
      <c r="J100" s="939"/>
      <c r="K100" s="939"/>
      <c r="L100" s="940"/>
    </row>
    <row r="101" spans="2:12" x14ac:dyDescent="0.25">
      <c r="B101" s="938"/>
      <c r="C101" s="939"/>
      <c r="D101" s="939"/>
      <c r="E101" s="939"/>
      <c r="F101" s="939"/>
      <c r="G101" s="940"/>
      <c r="H101" s="938"/>
      <c r="I101" s="939"/>
      <c r="J101" s="939"/>
      <c r="K101" s="939"/>
      <c r="L101" s="940"/>
    </row>
    <row r="102" spans="2:12" x14ac:dyDescent="0.25">
      <c r="B102" s="938"/>
      <c r="C102" s="939"/>
      <c r="D102" s="939"/>
      <c r="E102" s="939"/>
      <c r="F102" s="939"/>
      <c r="G102" s="940"/>
      <c r="H102" s="938"/>
      <c r="I102" s="939"/>
      <c r="J102" s="939"/>
      <c r="K102" s="939"/>
      <c r="L102" s="940"/>
    </row>
    <row r="103" spans="2:12" ht="15" customHeight="1" x14ac:dyDescent="0.25">
      <c r="B103" s="1071">
        <v>11</v>
      </c>
      <c r="C103" s="1072"/>
      <c r="D103" s="1072"/>
      <c r="E103" s="1072"/>
      <c r="F103" s="1072"/>
      <c r="G103" s="1073"/>
      <c r="H103" s="1071">
        <v>12</v>
      </c>
      <c r="I103" s="1072"/>
      <c r="J103" s="1072"/>
      <c r="K103" s="1072"/>
      <c r="L103" s="1073"/>
    </row>
    <row r="104" spans="2:12" ht="15.75" thickBot="1" x14ac:dyDescent="0.3">
      <c r="B104" s="1074"/>
      <c r="C104" s="1075"/>
      <c r="D104" s="1075"/>
      <c r="E104" s="1075"/>
      <c r="F104" s="1075"/>
      <c r="G104" s="1076"/>
      <c r="H104" s="1074"/>
      <c r="I104" s="1075"/>
      <c r="J104" s="1075"/>
      <c r="K104" s="1075"/>
      <c r="L104" s="1076"/>
    </row>
    <row r="105" spans="2:12" x14ac:dyDescent="0.25">
      <c r="B105" s="953" t="s">
        <v>555</v>
      </c>
      <c r="C105" s="954"/>
      <c r="D105" s="954"/>
      <c r="E105" s="954"/>
      <c r="F105" s="954"/>
      <c r="G105" s="955"/>
      <c r="H105" s="953" t="s">
        <v>556</v>
      </c>
      <c r="I105" s="954"/>
      <c r="J105" s="954"/>
      <c r="K105" s="954"/>
      <c r="L105" s="955"/>
    </row>
    <row r="106" spans="2:12" x14ac:dyDescent="0.25">
      <c r="B106" s="938"/>
      <c r="C106" s="939"/>
      <c r="D106" s="939"/>
      <c r="E106" s="939"/>
      <c r="F106" s="939"/>
      <c r="G106" s="940"/>
      <c r="H106" s="938"/>
      <c r="I106" s="939"/>
      <c r="J106" s="939"/>
      <c r="K106" s="939"/>
      <c r="L106" s="940"/>
    </row>
    <row r="107" spans="2:12" x14ac:dyDescent="0.25">
      <c r="B107" s="938"/>
      <c r="C107" s="939"/>
      <c r="D107" s="939"/>
      <c r="E107" s="939"/>
      <c r="F107" s="939"/>
      <c r="G107" s="940"/>
      <c r="H107" s="938"/>
      <c r="I107" s="939"/>
      <c r="J107" s="939"/>
      <c r="K107" s="939"/>
      <c r="L107" s="940"/>
    </row>
    <row r="108" spans="2:12" x14ac:dyDescent="0.25">
      <c r="B108" s="938"/>
      <c r="C108" s="939"/>
      <c r="D108" s="939"/>
      <c r="E108" s="939"/>
      <c r="F108" s="939"/>
      <c r="G108" s="940"/>
      <c r="H108" s="938"/>
      <c r="I108" s="939"/>
      <c r="J108" s="939"/>
      <c r="K108" s="939"/>
      <c r="L108" s="940"/>
    </row>
    <row r="109" spans="2:12" x14ac:dyDescent="0.25">
      <c r="B109" s="938"/>
      <c r="C109" s="939"/>
      <c r="D109" s="939"/>
      <c r="E109" s="939"/>
      <c r="F109" s="939"/>
      <c r="G109" s="940"/>
      <c r="H109" s="938"/>
      <c r="I109" s="939"/>
      <c r="J109" s="939"/>
      <c r="K109" s="939"/>
      <c r="L109" s="940"/>
    </row>
    <row r="110" spans="2:12" x14ac:dyDescent="0.25">
      <c r="B110" s="938"/>
      <c r="C110" s="939"/>
      <c r="D110" s="939"/>
      <c r="E110" s="939"/>
      <c r="F110" s="939"/>
      <c r="G110" s="940"/>
      <c r="H110" s="938"/>
      <c r="I110" s="939"/>
      <c r="J110" s="939"/>
      <c r="K110" s="939"/>
      <c r="L110" s="940"/>
    </row>
    <row r="111" spans="2:12" x14ac:dyDescent="0.25">
      <c r="B111" s="938"/>
      <c r="C111" s="939"/>
      <c r="D111" s="939"/>
      <c r="E111" s="939"/>
      <c r="F111" s="939"/>
      <c r="G111" s="940"/>
      <c r="H111" s="938"/>
      <c r="I111" s="939"/>
      <c r="J111" s="939"/>
      <c r="K111" s="939"/>
      <c r="L111" s="940"/>
    </row>
    <row r="112" spans="2:12" x14ac:dyDescent="0.25">
      <c r="B112" s="938"/>
      <c r="C112" s="939"/>
      <c r="D112" s="939"/>
      <c r="E112" s="939"/>
      <c r="F112" s="939"/>
      <c r="G112" s="940"/>
      <c r="H112" s="938"/>
      <c r="I112" s="939"/>
      <c r="J112" s="939"/>
      <c r="K112" s="939"/>
      <c r="L112" s="940"/>
    </row>
    <row r="113" spans="2:12" x14ac:dyDescent="0.25">
      <c r="B113" s="938"/>
      <c r="C113" s="939"/>
      <c r="D113" s="939"/>
      <c r="E113" s="939"/>
      <c r="F113" s="939"/>
      <c r="G113" s="940"/>
      <c r="H113" s="938"/>
      <c r="I113" s="939"/>
      <c r="J113" s="939"/>
      <c r="K113" s="939"/>
      <c r="L113" s="940"/>
    </row>
    <row r="114" spans="2:12" x14ac:dyDescent="0.25">
      <c r="B114" s="938"/>
      <c r="C114" s="939"/>
      <c r="D114" s="939"/>
      <c r="E114" s="939"/>
      <c r="F114" s="939"/>
      <c r="G114" s="940"/>
      <c r="H114" s="938"/>
      <c r="I114" s="939"/>
      <c r="J114" s="939"/>
      <c r="K114" s="939"/>
      <c r="L114" s="940"/>
    </row>
    <row r="115" spans="2:12" x14ac:dyDescent="0.25">
      <c r="B115" s="938"/>
      <c r="C115" s="939"/>
      <c r="D115" s="939"/>
      <c r="E115" s="939"/>
      <c r="F115" s="939"/>
      <c r="G115" s="940"/>
      <c r="H115" s="938"/>
      <c r="I115" s="939"/>
      <c r="J115" s="939"/>
      <c r="K115" s="939"/>
      <c r="L115" s="940"/>
    </row>
    <row r="116" spans="2:12" x14ac:dyDescent="0.25">
      <c r="B116" s="938"/>
      <c r="C116" s="939"/>
      <c r="D116" s="939"/>
      <c r="E116" s="939"/>
      <c r="F116" s="939"/>
      <c r="G116" s="940"/>
      <c r="H116" s="938"/>
      <c r="I116" s="939"/>
      <c r="J116" s="939"/>
      <c r="K116" s="939"/>
      <c r="L116" s="940"/>
    </row>
    <row r="117" spans="2:12" x14ac:dyDescent="0.25">
      <c r="B117" s="938"/>
      <c r="C117" s="939"/>
      <c r="D117" s="939"/>
      <c r="E117" s="939"/>
      <c r="F117" s="939"/>
      <c r="G117" s="940"/>
      <c r="H117" s="938"/>
      <c r="I117" s="939"/>
      <c r="J117" s="939"/>
      <c r="K117" s="939"/>
      <c r="L117" s="940"/>
    </row>
    <row r="118" spans="2:12" x14ac:dyDescent="0.25">
      <c r="B118" s="938"/>
      <c r="C118" s="939"/>
      <c r="D118" s="939"/>
      <c r="E118" s="939"/>
      <c r="F118" s="939"/>
      <c r="G118" s="940"/>
      <c r="H118" s="938"/>
      <c r="I118" s="939"/>
      <c r="J118" s="939"/>
      <c r="K118" s="939"/>
      <c r="L118" s="940"/>
    </row>
    <row r="119" spans="2:12" ht="15" customHeight="1" x14ac:dyDescent="0.25">
      <c r="B119" s="1071">
        <v>13</v>
      </c>
      <c r="C119" s="1072"/>
      <c r="D119" s="1072"/>
      <c r="E119" s="1072"/>
      <c r="F119" s="1072"/>
      <c r="G119" s="1073"/>
      <c r="H119" s="1071">
        <v>14</v>
      </c>
      <c r="I119" s="1072"/>
      <c r="J119" s="1072"/>
      <c r="K119" s="1072"/>
      <c r="L119" s="1073"/>
    </row>
    <row r="120" spans="2:12" ht="15.75" thickBot="1" x14ac:dyDescent="0.3">
      <c r="B120" s="1074"/>
      <c r="C120" s="1075"/>
      <c r="D120" s="1075"/>
      <c r="E120" s="1075"/>
      <c r="F120" s="1075"/>
      <c r="G120" s="1076"/>
      <c r="H120" s="1074"/>
      <c r="I120" s="1075"/>
      <c r="J120" s="1075"/>
      <c r="K120" s="1075"/>
      <c r="L120" s="1076"/>
    </row>
    <row r="121" spans="2:12" ht="78.75" customHeight="1" thickBot="1" x14ac:dyDescent="0.3">
      <c r="B121" s="1077" t="s">
        <v>1023</v>
      </c>
      <c r="C121" s="1078"/>
      <c r="D121" s="1078"/>
      <c r="E121" s="1078"/>
      <c r="F121" s="1078"/>
      <c r="G121" s="1078"/>
      <c r="H121" s="1078"/>
      <c r="I121" s="1078"/>
      <c r="J121" s="1078"/>
      <c r="K121" s="1078"/>
      <c r="L121" s="1079"/>
    </row>
    <row r="122" spans="2:12" x14ac:dyDescent="0.25">
      <c r="B122" s="953" t="s">
        <v>750</v>
      </c>
      <c r="C122" s="954"/>
      <c r="D122" s="954"/>
      <c r="E122" s="954"/>
      <c r="F122" s="954"/>
      <c r="G122" s="955"/>
      <c r="H122" s="953" t="s">
        <v>556</v>
      </c>
      <c r="I122" s="954"/>
      <c r="J122" s="954"/>
      <c r="K122" s="954"/>
      <c r="L122" s="955"/>
    </row>
    <row r="123" spans="2:12" x14ac:dyDescent="0.25">
      <c r="B123" s="938"/>
      <c r="C123" s="939"/>
      <c r="D123" s="939"/>
      <c r="E123" s="939"/>
      <c r="F123" s="939"/>
      <c r="G123" s="940"/>
      <c r="H123" s="938"/>
      <c r="I123" s="939"/>
      <c r="J123" s="939"/>
      <c r="K123" s="939"/>
      <c r="L123" s="940"/>
    </row>
    <row r="124" spans="2:12" x14ac:dyDescent="0.25">
      <c r="B124" s="938"/>
      <c r="C124" s="939"/>
      <c r="D124" s="939"/>
      <c r="E124" s="939"/>
      <c r="F124" s="939"/>
      <c r="G124" s="940"/>
      <c r="H124" s="938"/>
      <c r="I124" s="939"/>
      <c r="J124" s="939"/>
      <c r="K124" s="939"/>
      <c r="L124" s="940"/>
    </row>
    <row r="125" spans="2:12" x14ac:dyDescent="0.25">
      <c r="B125" s="938"/>
      <c r="C125" s="939"/>
      <c r="D125" s="939"/>
      <c r="E125" s="939"/>
      <c r="F125" s="939"/>
      <c r="G125" s="940"/>
      <c r="H125" s="938"/>
      <c r="I125" s="939"/>
      <c r="J125" s="939"/>
      <c r="K125" s="939"/>
      <c r="L125" s="940"/>
    </row>
    <row r="126" spans="2:12" x14ac:dyDescent="0.25">
      <c r="B126" s="938"/>
      <c r="C126" s="939"/>
      <c r="D126" s="939"/>
      <c r="E126" s="939"/>
      <c r="F126" s="939"/>
      <c r="G126" s="940"/>
      <c r="H126" s="938"/>
      <c r="I126" s="939"/>
      <c r="J126" s="939"/>
      <c r="K126" s="939"/>
      <c r="L126" s="940"/>
    </row>
    <row r="127" spans="2:12" x14ac:dyDescent="0.25">
      <c r="B127" s="938"/>
      <c r="C127" s="939"/>
      <c r="D127" s="939"/>
      <c r="E127" s="939"/>
      <c r="F127" s="939"/>
      <c r="G127" s="940"/>
      <c r="H127" s="938"/>
      <c r="I127" s="939"/>
      <c r="J127" s="939"/>
      <c r="K127" s="939"/>
      <c r="L127" s="940"/>
    </row>
    <row r="128" spans="2:12" x14ac:dyDescent="0.25">
      <c r="B128" s="938"/>
      <c r="C128" s="939"/>
      <c r="D128" s="939"/>
      <c r="E128" s="939"/>
      <c r="F128" s="939"/>
      <c r="G128" s="940"/>
      <c r="H128" s="938"/>
      <c r="I128" s="939"/>
      <c r="J128" s="939"/>
      <c r="K128" s="939"/>
      <c r="L128" s="940"/>
    </row>
    <row r="129" spans="2:12" x14ac:dyDescent="0.25">
      <c r="B129" s="938"/>
      <c r="C129" s="939"/>
      <c r="D129" s="939"/>
      <c r="E129" s="939"/>
      <c r="F129" s="939"/>
      <c r="G129" s="940"/>
      <c r="H129" s="938"/>
      <c r="I129" s="939"/>
      <c r="J129" s="939"/>
      <c r="K129" s="939"/>
      <c r="L129" s="940"/>
    </row>
    <row r="130" spans="2:12" x14ac:dyDescent="0.25">
      <c r="B130" s="938"/>
      <c r="C130" s="939"/>
      <c r="D130" s="939"/>
      <c r="E130" s="939"/>
      <c r="F130" s="939"/>
      <c r="G130" s="940"/>
      <c r="H130" s="938"/>
      <c r="I130" s="939"/>
      <c r="J130" s="939"/>
      <c r="K130" s="939"/>
      <c r="L130" s="940"/>
    </row>
    <row r="131" spans="2:12" x14ac:dyDescent="0.25">
      <c r="B131" s="938"/>
      <c r="C131" s="939"/>
      <c r="D131" s="939"/>
      <c r="E131" s="939"/>
      <c r="F131" s="939"/>
      <c r="G131" s="940"/>
      <c r="H131" s="938"/>
      <c r="I131" s="939"/>
      <c r="J131" s="939"/>
      <c r="K131" s="939"/>
      <c r="L131" s="940"/>
    </row>
    <row r="132" spans="2:12" x14ac:dyDescent="0.25">
      <c r="B132" s="938"/>
      <c r="C132" s="939"/>
      <c r="D132" s="939"/>
      <c r="E132" s="939"/>
      <c r="F132" s="939"/>
      <c r="G132" s="940"/>
      <c r="H132" s="938"/>
      <c r="I132" s="939"/>
      <c r="J132" s="939"/>
      <c r="K132" s="939"/>
      <c r="L132" s="940"/>
    </row>
    <row r="133" spans="2:12" x14ac:dyDescent="0.25">
      <c r="B133" s="938"/>
      <c r="C133" s="939"/>
      <c r="D133" s="939"/>
      <c r="E133" s="939"/>
      <c r="F133" s="939"/>
      <c r="G133" s="940"/>
      <c r="H133" s="938"/>
      <c r="I133" s="939"/>
      <c r="J133" s="939"/>
      <c r="K133" s="939"/>
      <c r="L133" s="940"/>
    </row>
    <row r="134" spans="2:12" x14ac:dyDescent="0.25">
      <c r="B134" s="938"/>
      <c r="C134" s="939"/>
      <c r="D134" s="939"/>
      <c r="E134" s="939"/>
      <c r="F134" s="939"/>
      <c r="G134" s="940"/>
      <c r="H134" s="938"/>
      <c r="I134" s="939"/>
      <c r="J134" s="939"/>
      <c r="K134" s="939"/>
      <c r="L134" s="940"/>
    </row>
    <row r="135" spans="2:12" x14ac:dyDescent="0.25">
      <c r="B135" s="938"/>
      <c r="C135" s="939"/>
      <c r="D135" s="939"/>
      <c r="E135" s="939"/>
      <c r="F135" s="939"/>
      <c r="G135" s="940"/>
      <c r="H135" s="938"/>
      <c r="I135" s="939"/>
      <c r="J135" s="939"/>
      <c r="K135" s="939"/>
      <c r="L135" s="940"/>
    </row>
    <row r="136" spans="2:12" ht="15" customHeight="1" x14ac:dyDescent="0.25">
      <c r="B136" s="1071">
        <v>15</v>
      </c>
      <c r="C136" s="1072"/>
      <c r="D136" s="1072"/>
      <c r="E136" s="1072"/>
      <c r="F136" s="1072"/>
      <c r="G136" s="1073"/>
      <c r="H136" s="1071">
        <v>16</v>
      </c>
      <c r="I136" s="1072"/>
      <c r="J136" s="1072"/>
      <c r="K136" s="1072"/>
      <c r="L136" s="1073"/>
    </row>
    <row r="137" spans="2:12" ht="15.75" thickBot="1" x14ac:dyDescent="0.3">
      <c r="B137" s="1074"/>
      <c r="C137" s="1075"/>
      <c r="D137" s="1075"/>
      <c r="E137" s="1075"/>
      <c r="F137" s="1075"/>
      <c r="G137" s="1076"/>
      <c r="H137" s="1074"/>
      <c r="I137" s="1075"/>
      <c r="J137" s="1075"/>
      <c r="K137" s="1075"/>
      <c r="L137" s="1076"/>
    </row>
    <row r="138" spans="2:12" x14ac:dyDescent="0.25">
      <c r="B138" s="953" t="s">
        <v>750</v>
      </c>
      <c r="C138" s="954"/>
      <c r="D138" s="954"/>
      <c r="E138" s="954"/>
      <c r="F138" s="954"/>
      <c r="G138" s="955"/>
      <c r="H138" s="953"/>
      <c r="I138" s="954"/>
      <c r="J138" s="954"/>
      <c r="K138" s="954"/>
      <c r="L138" s="955"/>
    </row>
    <row r="139" spans="2:12" x14ac:dyDescent="0.25">
      <c r="B139" s="938"/>
      <c r="C139" s="939"/>
      <c r="D139" s="939"/>
      <c r="E139" s="939"/>
      <c r="F139" s="939"/>
      <c r="G139" s="940"/>
      <c r="H139" s="938"/>
      <c r="I139" s="939"/>
      <c r="J139" s="939"/>
      <c r="K139" s="939"/>
      <c r="L139" s="940"/>
    </row>
    <row r="140" spans="2:12" x14ac:dyDescent="0.25">
      <c r="B140" s="938"/>
      <c r="C140" s="939"/>
      <c r="D140" s="939"/>
      <c r="E140" s="939"/>
      <c r="F140" s="939"/>
      <c r="G140" s="940"/>
      <c r="H140" s="938"/>
      <c r="I140" s="939"/>
      <c r="J140" s="939"/>
      <c r="K140" s="939"/>
      <c r="L140" s="940"/>
    </row>
    <row r="141" spans="2:12" x14ac:dyDescent="0.25">
      <c r="B141" s="938"/>
      <c r="C141" s="939"/>
      <c r="D141" s="939"/>
      <c r="E141" s="939"/>
      <c r="F141" s="939"/>
      <c r="G141" s="940"/>
      <c r="H141" s="938"/>
      <c r="I141" s="939"/>
      <c r="J141" s="939"/>
      <c r="K141" s="939"/>
      <c r="L141" s="940"/>
    </row>
    <row r="142" spans="2:12" x14ac:dyDescent="0.25">
      <c r="B142" s="938"/>
      <c r="C142" s="939"/>
      <c r="D142" s="939"/>
      <c r="E142" s="939"/>
      <c r="F142" s="939"/>
      <c r="G142" s="940"/>
      <c r="H142" s="938"/>
      <c r="I142" s="939"/>
      <c r="J142" s="939"/>
      <c r="K142" s="939"/>
      <c r="L142" s="940"/>
    </row>
    <row r="143" spans="2:12" x14ac:dyDescent="0.25">
      <c r="B143" s="938"/>
      <c r="C143" s="939"/>
      <c r="D143" s="939"/>
      <c r="E143" s="939"/>
      <c r="F143" s="939"/>
      <c r="G143" s="940"/>
      <c r="H143" s="938"/>
      <c r="I143" s="939"/>
      <c r="J143" s="939"/>
      <c r="K143" s="939"/>
      <c r="L143" s="940"/>
    </row>
    <row r="144" spans="2:12" x14ac:dyDescent="0.25">
      <c r="B144" s="938"/>
      <c r="C144" s="939"/>
      <c r="D144" s="939"/>
      <c r="E144" s="939"/>
      <c r="F144" s="939"/>
      <c r="G144" s="940"/>
      <c r="H144" s="938"/>
      <c r="I144" s="939"/>
      <c r="J144" s="939"/>
      <c r="K144" s="939"/>
      <c r="L144" s="940"/>
    </row>
    <row r="145" spans="2:12" x14ac:dyDescent="0.25">
      <c r="B145" s="938"/>
      <c r="C145" s="939"/>
      <c r="D145" s="939"/>
      <c r="E145" s="939"/>
      <c r="F145" s="939"/>
      <c r="G145" s="940"/>
      <c r="H145" s="938"/>
      <c r="I145" s="939"/>
      <c r="J145" s="939"/>
      <c r="K145" s="939"/>
      <c r="L145" s="940"/>
    </row>
    <row r="146" spans="2:12" x14ac:dyDescent="0.25">
      <c r="B146" s="938"/>
      <c r="C146" s="939"/>
      <c r="D146" s="939"/>
      <c r="E146" s="939"/>
      <c r="F146" s="939"/>
      <c r="G146" s="940"/>
      <c r="H146" s="938"/>
      <c r="I146" s="939"/>
      <c r="J146" s="939"/>
      <c r="K146" s="939"/>
      <c r="L146" s="940"/>
    </row>
    <row r="147" spans="2:12" x14ac:dyDescent="0.25">
      <c r="B147" s="938"/>
      <c r="C147" s="939"/>
      <c r="D147" s="939"/>
      <c r="E147" s="939"/>
      <c r="F147" s="939"/>
      <c r="G147" s="940"/>
      <c r="H147" s="938"/>
      <c r="I147" s="939"/>
      <c r="J147" s="939"/>
      <c r="K147" s="939"/>
      <c r="L147" s="940"/>
    </row>
    <row r="148" spans="2:12" x14ac:dyDescent="0.25">
      <c r="B148" s="938"/>
      <c r="C148" s="939"/>
      <c r="D148" s="939"/>
      <c r="E148" s="939"/>
      <c r="F148" s="939"/>
      <c r="G148" s="940"/>
      <c r="H148" s="938"/>
      <c r="I148" s="939"/>
      <c r="J148" s="939"/>
      <c r="K148" s="939"/>
      <c r="L148" s="940"/>
    </row>
    <row r="149" spans="2:12" x14ac:dyDescent="0.25">
      <c r="B149" s="938"/>
      <c r="C149" s="939"/>
      <c r="D149" s="939"/>
      <c r="E149" s="939"/>
      <c r="F149" s="939"/>
      <c r="G149" s="940"/>
      <c r="H149" s="938"/>
      <c r="I149" s="939"/>
      <c r="J149" s="939"/>
      <c r="K149" s="939"/>
      <c r="L149" s="940"/>
    </row>
    <row r="150" spans="2:12" x14ac:dyDescent="0.25">
      <c r="B150" s="938"/>
      <c r="C150" s="939"/>
      <c r="D150" s="939"/>
      <c r="E150" s="939"/>
      <c r="F150" s="939"/>
      <c r="G150" s="940"/>
      <c r="H150" s="938"/>
      <c r="I150" s="939"/>
      <c r="J150" s="939"/>
      <c r="K150" s="939"/>
      <c r="L150" s="940"/>
    </row>
    <row r="151" spans="2:12" x14ac:dyDescent="0.25">
      <c r="B151" s="938"/>
      <c r="C151" s="939"/>
      <c r="D151" s="939"/>
      <c r="E151" s="939"/>
      <c r="F151" s="939"/>
      <c r="G151" s="940"/>
      <c r="H151" s="938"/>
      <c r="I151" s="939"/>
      <c r="J151" s="939"/>
      <c r="K151" s="939"/>
      <c r="L151" s="940"/>
    </row>
    <row r="152" spans="2:12" ht="15" customHeight="1" x14ac:dyDescent="0.25">
      <c r="B152" s="1071">
        <v>17</v>
      </c>
      <c r="C152" s="1072"/>
      <c r="D152" s="1072"/>
      <c r="E152" s="1072"/>
      <c r="F152" s="1072"/>
      <c r="G152" s="1073"/>
      <c r="H152" s="1071">
        <v>18</v>
      </c>
      <c r="I152" s="1072"/>
      <c r="J152" s="1072"/>
      <c r="K152" s="1072"/>
      <c r="L152" s="1073"/>
    </row>
    <row r="153" spans="2:12" ht="15.75" thickBot="1" x14ac:dyDescent="0.3">
      <c r="B153" s="1074"/>
      <c r="C153" s="1075"/>
      <c r="D153" s="1075"/>
      <c r="E153" s="1075"/>
      <c r="F153" s="1075"/>
      <c r="G153" s="1076"/>
      <c r="H153" s="1074"/>
      <c r="I153" s="1075"/>
      <c r="J153" s="1075"/>
      <c r="K153" s="1075"/>
      <c r="L153" s="1076"/>
    </row>
    <row r="154" spans="2:12" ht="66" customHeight="1" thickBot="1" x14ac:dyDescent="0.3">
      <c r="B154" s="1077" t="s">
        <v>1024</v>
      </c>
      <c r="C154" s="1078"/>
      <c r="D154" s="1078"/>
      <c r="E154" s="1078"/>
      <c r="F154" s="1078"/>
      <c r="G154" s="1078"/>
      <c r="H154" s="1078"/>
      <c r="I154" s="1078"/>
      <c r="J154" s="1078"/>
      <c r="K154" s="1078"/>
      <c r="L154" s="1079"/>
    </row>
    <row r="155" spans="2:12" x14ac:dyDescent="0.25">
      <c r="B155" s="953" t="s">
        <v>555</v>
      </c>
      <c r="C155" s="954"/>
      <c r="D155" s="954"/>
      <c r="E155" s="954"/>
      <c r="F155" s="954"/>
      <c r="G155" s="955"/>
      <c r="H155" s="953" t="s">
        <v>556</v>
      </c>
      <c r="I155" s="954"/>
      <c r="J155" s="954"/>
      <c r="K155" s="954"/>
      <c r="L155" s="955"/>
    </row>
    <row r="156" spans="2:12" x14ac:dyDescent="0.25">
      <c r="B156" s="938"/>
      <c r="C156" s="939"/>
      <c r="D156" s="939"/>
      <c r="E156" s="939"/>
      <c r="F156" s="939"/>
      <c r="G156" s="940"/>
      <c r="H156" s="938"/>
      <c r="I156" s="939"/>
      <c r="J156" s="939"/>
      <c r="K156" s="939"/>
      <c r="L156" s="940"/>
    </row>
    <row r="157" spans="2:12" x14ac:dyDescent="0.25">
      <c r="B157" s="938"/>
      <c r="C157" s="939"/>
      <c r="D157" s="939"/>
      <c r="E157" s="939"/>
      <c r="F157" s="939"/>
      <c r="G157" s="940"/>
      <c r="H157" s="938"/>
      <c r="I157" s="939"/>
      <c r="J157" s="939"/>
      <c r="K157" s="939"/>
      <c r="L157" s="940"/>
    </row>
    <row r="158" spans="2:12" x14ac:dyDescent="0.25">
      <c r="B158" s="938"/>
      <c r="C158" s="939"/>
      <c r="D158" s="939"/>
      <c r="E158" s="939"/>
      <c r="F158" s="939"/>
      <c r="G158" s="940"/>
      <c r="H158" s="938"/>
      <c r="I158" s="939"/>
      <c r="J158" s="939"/>
      <c r="K158" s="939"/>
      <c r="L158" s="940"/>
    </row>
    <row r="159" spans="2:12" x14ac:dyDescent="0.25">
      <c r="B159" s="938"/>
      <c r="C159" s="939"/>
      <c r="D159" s="939"/>
      <c r="E159" s="939"/>
      <c r="F159" s="939"/>
      <c r="G159" s="940"/>
      <c r="H159" s="938"/>
      <c r="I159" s="939"/>
      <c r="J159" s="939"/>
      <c r="K159" s="939"/>
      <c r="L159" s="940"/>
    </row>
    <row r="160" spans="2:12" x14ac:dyDescent="0.25">
      <c r="B160" s="938"/>
      <c r="C160" s="939"/>
      <c r="D160" s="939"/>
      <c r="E160" s="939"/>
      <c r="F160" s="939"/>
      <c r="G160" s="940"/>
      <c r="H160" s="938"/>
      <c r="I160" s="939"/>
      <c r="J160" s="939"/>
      <c r="K160" s="939"/>
      <c r="L160" s="940"/>
    </row>
    <row r="161" spans="2:12" x14ac:dyDescent="0.25">
      <c r="B161" s="938"/>
      <c r="C161" s="939"/>
      <c r="D161" s="939"/>
      <c r="E161" s="939"/>
      <c r="F161" s="939"/>
      <c r="G161" s="940"/>
      <c r="H161" s="938"/>
      <c r="I161" s="939"/>
      <c r="J161" s="939"/>
      <c r="K161" s="939"/>
      <c r="L161" s="940"/>
    </row>
    <row r="162" spans="2:12" x14ac:dyDescent="0.25">
      <c r="B162" s="938"/>
      <c r="C162" s="939"/>
      <c r="D162" s="939"/>
      <c r="E162" s="939"/>
      <c r="F162" s="939"/>
      <c r="G162" s="940"/>
      <c r="H162" s="938"/>
      <c r="I162" s="939"/>
      <c r="J162" s="939"/>
      <c r="K162" s="939"/>
      <c r="L162" s="940"/>
    </row>
    <row r="163" spans="2:12" x14ac:dyDescent="0.25">
      <c r="B163" s="938"/>
      <c r="C163" s="939"/>
      <c r="D163" s="939"/>
      <c r="E163" s="939"/>
      <c r="F163" s="939"/>
      <c r="G163" s="940"/>
      <c r="H163" s="938"/>
      <c r="I163" s="939"/>
      <c r="J163" s="939"/>
      <c r="K163" s="939"/>
      <c r="L163" s="940"/>
    </row>
    <row r="164" spans="2:12" x14ac:dyDescent="0.25">
      <c r="B164" s="938"/>
      <c r="C164" s="939"/>
      <c r="D164" s="939"/>
      <c r="E164" s="939"/>
      <c r="F164" s="939"/>
      <c r="G164" s="940"/>
      <c r="H164" s="938"/>
      <c r="I164" s="939"/>
      <c r="J164" s="939"/>
      <c r="K164" s="939"/>
      <c r="L164" s="940"/>
    </row>
    <row r="165" spans="2:12" x14ac:dyDescent="0.25">
      <c r="B165" s="938"/>
      <c r="C165" s="939"/>
      <c r="D165" s="939"/>
      <c r="E165" s="939"/>
      <c r="F165" s="939"/>
      <c r="G165" s="940"/>
      <c r="H165" s="938"/>
      <c r="I165" s="939"/>
      <c r="J165" s="939"/>
      <c r="K165" s="939"/>
      <c r="L165" s="940"/>
    </row>
    <row r="166" spans="2:12" x14ac:dyDescent="0.25">
      <c r="B166" s="938"/>
      <c r="C166" s="939"/>
      <c r="D166" s="939"/>
      <c r="E166" s="939"/>
      <c r="F166" s="939"/>
      <c r="G166" s="940"/>
      <c r="H166" s="938"/>
      <c r="I166" s="939"/>
      <c r="J166" s="939"/>
      <c r="K166" s="939"/>
      <c r="L166" s="940"/>
    </row>
    <row r="167" spans="2:12" x14ac:dyDescent="0.25">
      <c r="B167" s="938"/>
      <c r="C167" s="939"/>
      <c r="D167" s="939"/>
      <c r="E167" s="939"/>
      <c r="F167" s="939"/>
      <c r="G167" s="940"/>
      <c r="H167" s="938"/>
      <c r="I167" s="939"/>
      <c r="J167" s="939"/>
      <c r="K167" s="939"/>
      <c r="L167" s="940"/>
    </row>
    <row r="168" spans="2:12" x14ac:dyDescent="0.25">
      <c r="B168" s="938"/>
      <c r="C168" s="939"/>
      <c r="D168" s="939"/>
      <c r="E168" s="939"/>
      <c r="F168" s="939"/>
      <c r="G168" s="940"/>
      <c r="H168" s="938"/>
      <c r="I168" s="939"/>
      <c r="J168" s="939"/>
      <c r="K168" s="939"/>
      <c r="L168" s="940"/>
    </row>
    <row r="169" spans="2:12" ht="15" customHeight="1" x14ac:dyDescent="0.25">
      <c r="B169" s="1071">
        <v>19</v>
      </c>
      <c r="C169" s="1072"/>
      <c r="D169" s="1072"/>
      <c r="E169" s="1072"/>
      <c r="F169" s="1072"/>
      <c r="G169" s="1073"/>
      <c r="H169" s="1071">
        <v>20</v>
      </c>
      <c r="I169" s="1072"/>
      <c r="J169" s="1072"/>
      <c r="K169" s="1072"/>
      <c r="L169" s="1073"/>
    </row>
    <row r="170" spans="2:12" ht="15.75" thickBot="1" x14ac:dyDescent="0.3">
      <c r="B170" s="1074"/>
      <c r="C170" s="1075"/>
      <c r="D170" s="1075"/>
      <c r="E170" s="1075"/>
      <c r="F170" s="1075"/>
      <c r="G170" s="1076"/>
      <c r="H170" s="1074"/>
      <c r="I170" s="1075"/>
      <c r="J170" s="1075"/>
      <c r="K170" s="1075"/>
      <c r="L170" s="1076"/>
    </row>
    <row r="171" spans="2:12" x14ac:dyDescent="0.25">
      <c r="B171" s="953" t="s">
        <v>555</v>
      </c>
      <c r="C171" s="954"/>
      <c r="D171" s="954"/>
      <c r="E171" s="954"/>
      <c r="F171" s="954"/>
      <c r="G171" s="955"/>
      <c r="H171" s="953" t="s">
        <v>556</v>
      </c>
      <c r="I171" s="954"/>
      <c r="J171" s="954"/>
      <c r="K171" s="954"/>
      <c r="L171" s="955"/>
    </row>
    <row r="172" spans="2:12" x14ac:dyDescent="0.25">
      <c r="B172" s="938"/>
      <c r="C172" s="939"/>
      <c r="D172" s="939"/>
      <c r="E172" s="939"/>
      <c r="F172" s="939"/>
      <c r="G172" s="940"/>
      <c r="H172" s="938"/>
      <c r="I172" s="939"/>
      <c r="J172" s="939"/>
      <c r="K172" s="939"/>
      <c r="L172" s="940"/>
    </row>
    <row r="173" spans="2:12" x14ac:dyDescent="0.25">
      <c r="B173" s="938"/>
      <c r="C173" s="939"/>
      <c r="D173" s="939"/>
      <c r="E173" s="939"/>
      <c r="F173" s="939"/>
      <c r="G173" s="940"/>
      <c r="H173" s="938"/>
      <c r="I173" s="939"/>
      <c r="J173" s="939"/>
      <c r="K173" s="939"/>
      <c r="L173" s="940"/>
    </row>
    <row r="174" spans="2:12" x14ac:dyDescent="0.25">
      <c r="B174" s="938"/>
      <c r="C174" s="939"/>
      <c r="D174" s="939"/>
      <c r="E174" s="939"/>
      <c r="F174" s="939"/>
      <c r="G174" s="940"/>
      <c r="H174" s="938"/>
      <c r="I174" s="939"/>
      <c r="J174" s="939"/>
      <c r="K174" s="939"/>
      <c r="L174" s="940"/>
    </row>
    <row r="175" spans="2:12" x14ac:dyDescent="0.25">
      <c r="B175" s="938"/>
      <c r="C175" s="939"/>
      <c r="D175" s="939"/>
      <c r="E175" s="939"/>
      <c r="F175" s="939"/>
      <c r="G175" s="940"/>
      <c r="H175" s="938"/>
      <c r="I175" s="939"/>
      <c r="J175" s="939"/>
      <c r="K175" s="939"/>
      <c r="L175" s="940"/>
    </row>
    <row r="176" spans="2:12" x14ac:dyDescent="0.25">
      <c r="B176" s="938"/>
      <c r="C176" s="939"/>
      <c r="D176" s="939"/>
      <c r="E176" s="939"/>
      <c r="F176" s="939"/>
      <c r="G176" s="940"/>
      <c r="H176" s="938"/>
      <c r="I176" s="939"/>
      <c r="J176" s="939"/>
      <c r="K176" s="939"/>
      <c r="L176" s="940"/>
    </row>
    <row r="177" spans="2:12" x14ac:dyDescent="0.25">
      <c r="B177" s="938"/>
      <c r="C177" s="939"/>
      <c r="D177" s="939"/>
      <c r="E177" s="939"/>
      <c r="F177" s="939"/>
      <c r="G177" s="940"/>
      <c r="H177" s="938"/>
      <c r="I177" s="939"/>
      <c r="J177" s="939"/>
      <c r="K177" s="939"/>
      <c r="L177" s="940"/>
    </row>
    <row r="178" spans="2:12" x14ac:dyDescent="0.25">
      <c r="B178" s="938"/>
      <c r="C178" s="939"/>
      <c r="D178" s="939"/>
      <c r="E178" s="939"/>
      <c r="F178" s="939"/>
      <c r="G178" s="940"/>
      <c r="H178" s="938"/>
      <c r="I178" s="939"/>
      <c r="J178" s="939"/>
      <c r="K178" s="939"/>
      <c r="L178" s="940"/>
    </row>
    <row r="179" spans="2:12" x14ac:dyDescent="0.25">
      <c r="B179" s="938"/>
      <c r="C179" s="939"/>
      <c r="D179" s="939"/>
      <c r="E179" s="939"/>
      <c r="F179" s="939"/>
      <c r="G179" s="940"/>
      <c r="H179" s="938"/>
      <c r="I179" s="939"/>
      <c r="J179" s="939"/>
      <c r="K179" s="939"/>
      <c r="L179" s="940"/>
    </row>
    <row r="180" spans="2:12" x14ac:dyDescent="0.25">
      <c r="B180" s="938"/>
      <c r="C180" s="939"/>
      <c r="D180" s="939"/>
      <c r="E180" s="939"/>
      <c r="F180" s="939"/>
      <c r="G180" s="940"/>
      <c r="H180" s="938"/>
      <c r="I180" s="939"/>
      <c r="J180" s="939"/>
      <c r="K180" s="939"/>
      <c r="L180" s="940"/>
    </row>
    <row r="181" spans="2:12" x14ac:dyDescent="0.25">
      <c r="B181" s="938"/>
      <c r="C181" s="939"/>
      <c r="D181" s="939"/>
      <c r="E181" s="939"/>
      <c r="F181" s="939"/>
      <c r="G181" s="940"/>
      <c r="H181" s="938"/>
      <c r="I181" s="939"/>
      <c r="J181" s="939"/>
      <c r="K181" s="939"/>
      <c r="L181" s="940"/>
    </row>
    <row r="182" spans="2:12" x14ac:dyDescent="0.25">
      <c r="B182" s="938"/>
      <c r="C182" s="939"/>
      <c r="D182" s="939"/>
      <c r="E182" s="939"/>
      <c r="F182" s="939"/>
      <c r="G182" s="940"/>
      <c r="H182" s="938"/>
      <c r="I182" s="939"/>
      <c r="J182" s="939"/>
      <c r="K182" s="939"/>
      <c r="L182" s="940"/>
    </row>
    <row r="183" spans="2:12" x14ac:dyDescent="0.25">
      <c r="B183" s="938"/>
      <c r="C183" s="939"/>
      <c r="D183" s="939"/>
      <c r="E183" s="939"/>
      <c r="F183" s="939"/>
      <c r="G183" s="940"/>
      <c r="H183" s="938"/>
      <c r="I183" s="939"/>
      <c r="J183" s="939"/>
      <c r="K183" s="939"/>
      <c r="L183" s="940"/>
    </row>
    <row r="184" spans="2:12" x14ac:dyDescent="0.25">
      <c r="B184" s="938"/>
      <c r="C184" s="939"/>
      <c r="D184" s="939"/>
      <c r="E184" s="939"/>
      <c r="F184" s="939"/>
      <c r="G184" s="940"/>
      <c r="H184" s="938"/>
      <c r="I184" s="939"/>
      <c r="J184" s="939"/>
      <c r="K184" s="939"/>
      <c r="L184" s="940"/>
    </row>
    <row r="185" spans="2:12" ht="15" customHeight="1" x14ac:dyDescent="0.25">
      <c r="B185" s="1071">
        <v>21</v>
      </c>
      <c r="C185" s="1072"/>
      <c r="D185" s="1072"/>
      <c r="E185" s="1072"/>
      <c r="F185" s="1072"/>
      <c r="G185" s="1073"/>
      <c r="H185" s="1071">
        <v>22</v>
      </c>
      <c r="I185" s="1072"/>
      <c r="J185" s="1072"/>
      <c r="K185" s="1072"/>
      <c r="L185" s="1073"/>
    </row>
    <row r="186" spans="2:12" ht="15.75" thickBot="1" x14ac:dyDescent="0.3">
      <c r="B186" s="1074"/>
      <c r="C186" s="1075"/>
      <c r="D186" s="1075"/>
      <c r="E186" s="1075"/>
      <c r="F186" s="1075"/>
      <c r="G186" s="1076"/>
      <c r="H186" s="1074"/>
      <c r="I186" s="1075"/>
      <c r="J186" s="1075"/>
      <c r="K186" s="1075"/>
      <c r="L186" s="1076"/>
    </row>
    <row r="187" spans="2:12" x14ac:dyDescent="0.25">
      <c r="B187" s="953" t="s">
        <v>555</v>
      </c>
      <c r="C187" s="954"/>
      <c r="D187" s="954"/>
      <c r="E187" s="954"/>
      <c r="F187" s="954"/>
      <c r="G187" s="955"/>
      <c r="H187" s="953" t="s">
        <v>556</v>
      </c>
      <c r="I187" s="954"/>
      <c r="J187" s="954"/>
      <c r="K187" s="954"/>
      <c r="L187" s="955"/>
    </row>
    <row r="188" spans="2:12" x14ac:dyDescent="0.25">
      <c r="B188" s="938"/>
      <c r="C188" s="939"/>
      <c r="D188" s="939"/>
      <c r="E188" s="939"/>
      <c r="F188" s="939"/>
      <c r="G188" s="940"/>
      <c r="H188" s="938"/>
      <c r="I188" s="939"/>
      <c r="J188" s="939"/>
      <c r="K188" s="939"/>
      <c r="L188" s="940"/>
    </row>
    <row r="189" spans="2:12" x14ac:dyDescent="0.25">
      <c r="B189" s="938"/>
      <c r="C189" s="939"/>
      <c r="D189" s="939"/>
      <c r="E189" s="939"/>
      <c r="F189" s="939"/>
      <c r="G189" s="940"/>
      <c r="H189" s="938"/>
      <c r="I189" s="939"/>
      <c r="J189" s="939"/>
      <c r="K189" s="939"/>
      <c r="L189" s="940"/>
    </row>
    <row r="190" spans="2:12" x14ac:dyDescent="0.25">
      <c r="B190" s="938"/>
      <c r="C190" s="939"/>
      <c r="D190" s="939"/>
      <c r="E190" s="939"/>
      <c r="F190" s="939"/>
      <c r="G190" s="940"/>
      <c r="H190" s="938"/>
      <c r="I190" s="939"/>
      <c r="J190" s="939"/>
      <c r="K190" s="939"/>
      <c r="L190" s="940"/>
    </row>
    <row r="191" spans="2:12" x14ac:dyDescent="0.25">
      <c r="B191" s="938"/>
      <c r="C191" s="939"/>
      <c r="D191" s="939"/>
      <c r="E191" s="939"/>
      <c r="F191" s="939"/>
      <c r="G191" s="940"/>
      <c r="H191" s="938"/>
      <c r="I191" s="939"/>
      <c r="J191" s="939"/>
      <c r="K191" s="939"/>
      <c r="L191" s="940"/>
    </row>
    <row r="192" spans="2:12" x14ac:dyDescent="0.25">
      <c r="B192" s="938"/>
      <c r="C192" s="939"/>
      <c r="D192" s="939"/>
      <c r="E192" s="939"/>
      <c r="F192" s="939"/>
      <c r="G192" s="940"/>
      <c r="H192" s="938"/>
      <c r="I192" s="939"/>
      <c r="J192" s="939"/>
      <c r="K192" s="939"/>
      <c r="L192" s="940"/>
    </row>
    <row r="193" spans="2:12" x14ac:dyDescent="0.25">
      <c r="B193" s="938"/>
      <c r="C193" s="939"/>
      <c r="D193" s="939"/>
      <c r="E193" s="939"/>
      <c r="F193" s="939"/>
      <c r="G193" s="940"/>
      <c r="H193" s="938"/>
      <c r="I193" s="939"/>
      <c r="J193" s="939"/>
      <c r="K193" s="939"/>
      <c r="L193" s="940"/>
    </row>
    <row r="194" spans="2:12" x14ac:dyDescent="0.25">
      <c r="B194" s="938"/>
      <c r="C194" s="939"/>
      <c r="D194" s="939"/>
      <c r="E194" s="939"/>
      <c r="F194" s="939"/>
      <c r="G194" s="940"/>
      <c r="H194" s="938"/>
      <c r="I194" s="939"/>
      <c r="J194" s="939"/>
      <c r="K194" s="939"/>
      <c r="L194" s="940"/>
    </row>
    <row r="195" spans="2:12" x14ac:dyDescent="0.25">
      <c r="B195" s="938"/>
      <c r="C195" s="939"/>
      <c r="D195" s="939"/>
      <c r="E195" s="939"/>
      <c r="F195" s="939"/>
      <c r="G195" s="940"/>
      <c r="H195" s="938"/>
      <c r="I195" s="939"/>
      <c r="J195" s="939"/>
      <c r="K195" s="939"/>
      <c r="L195" s="940"/>
    </row>
    <row r="196" spans="2:12" x14ac:dyDescent="0.25">
      <c r="B196" s="938"/>
      <c r="C196" s="939"/>
      <c r="D196" s="939"/>
      <c r="E196" s="939"/>
      <c r="F196" s="939"/>
      <c r="G196" s="940"/>
      <c r="H196" s="938"/>
      <c r="I196" s="939"/>
      <c r="J196" s="939"/>
      <c r="K196" s="939"/>
      <c r="L196" s="940"/>
    </row>
    <row r="197" spans="2:12" x14ac:dyDescent="0.25">
      <c r="B197" s="938"/>
      <c r="C197" s="939"/>
      <c r="D197" s="939"/>
      <c r="E197" s="939"/>
      <c r="F197" s="939"/>
      <c r="G197" s="940"/>
      <c r="H197" s="938"/>
      <c r="I197" s="939"/>
      <c r="J197" s="939"/>
      <c r="K197" s="939"/>
      <c r="L197" s="940"/>
    </row>
    <row r="198" spans="2:12" x14ac:dyDescent="0.25">
      <c r="B198" s="938"/>
      <c r="C198" s="939"/>
      <c r="D198" s="939"/>
      <c r="E198" s="939"/>
      <c r="F198" s="939"/>
      <c r="G198" s="940"/>
      <c r="H198" s="938"/>
      <c r="I198" s="939"/>
      <c r="J198" s="939"/>
      <c r="K198" s="939"/>
      <c r="L198" s="940"/>
    </row>
    <row r="199" spans="2:12" x14ac:dyDescent="0.25">
      <c r="B199" s="938"/>
      <c r="C199" s="939"/>
      <c r="D199" s="939"/>
      <c r="E199" s="939"/>
      <c r="F199" s="939"/>
      <c r="G199" s="940"/>
      <c r="H199" s="938"/>
      <c r="I199" s="939"/>
      <c r="J199" s="939"/>
      <c r="K199" s="939"/>
      <c r="L199" s="940"/>
    </row>
    <row r="200" spans="2:12" x14ac:dyDescent="0.25">
      <c r="B200" s="938"/>
      <c r="C200" s="939"/>
      <c r="D200" s="939"/>
      <c r="E200" s="939"/>
      <c r="F200" s="939"/>
      <c r="G200" s="940"/>
      <c r="H200" s="938"/>
      <c r="I200" s="939"/>
      <c r="J200" s="939"/>
      <c r="K200" s="939"/>
      <c r="L200" s="940"/>
    </row>
    <row r="201" spans="2:12" ht="15" customHeight="1" x14ac:dyDescent="0.25">
      <c r="B201" s="1071">
        <v>23</v>
      </c>
      <c r="C201" s="1072"/>
      <c r="D201" s="1072"/>
      <c r="E201" s="1072"/>
      <c r="F201" s="1072"/>
      <c r="G201" s="1073"/>
      <c r="H201" s="1071">
        <v>24</v>
      </c>
      <c r="I201" s="1072"/>
      <c r="J201" s="1072"/>
      <c r="K201" s="1072"/>
      <c r="L201" s="1073"/>
    </row>
    <row r="202" spans="2:12" ht="15.75" thickBot="1" x14ac:dyDescent="0.3">
      <c r="B202" s="1074"/>
      <c r="C202" s="1075"/>
      <c r="D202" s="1075"/>
      <c r="E202" s="1075"/>
      <c r="F202" s="1075"/>
      <c r="G202" s="1076"/>
      <c r="H202" s="1074"/>
      <c r="I202" s="1075"/>
      <c r="J202" s="1075"/>
      <c r="K202" s="1075"/>
      <c r="L202" s="1076"/>
    </row>
    <row r="203" spans="2:12" x14ac:dyDescent="0.25">
      <c r="B203" s="953" t="s">
        <v>555</v>
      </c>
      <c r="C203" s="954"/>
      <c r="D203" s="954"/>
      <c r="E203" s="954"/>
      <c r="F203" s="954"/>
      <c r="G203" s="955"/>
      <c r="H203" s="953" t="s">
        <v>556</v>
      </c>
      <c r="I203" s="954"/>
      <c r="J203" s="954"/>
      <c r="K203" s="954"/>
      <c r="L203" s="955"/>
    </row>
    <row r="204" spans="2:12" x14ac:dyDescent="0.25">
      <c r="B204" s="938"/>
      <c r="C204" s="939"/>
      <c r="D204" s="939"/>
      <c r="E204" s="939"/>
      <c r="F204" s="939"/>
      <c r="G204" s="940"/>
      <c r="H204" s="938"/>
      <c r="I204" s="939"/>
      <c r="J204" s="939"/>
      <c r="K204" s="939"/>
      <c r="L204" s="940"/>
    </row>
    <row r="205" spans="2:12" x14ac:dyDescent="0.25">
      <c r="B205" s="938"/>
      <c r="C205" s="939"/>
      <c r="D205" s="939"/>
      <c r="E205" s="939"/>
      <c r="F205" s="939"/>
      <c r="G205" s="940"/>
      <c r="H205" s="938"/>
      <c r="I205" s="939"/>
      <c r="J205" s="939"/>
      <c r="K205" s="939"/>
      <c r="L205" s="940"/>
    </row>
    <row r="206" spans="2:12" x14ac:dyDescent="0.25">
      <c r="B206" s="938"/>
      <c r="C206" s="939"/>
      <c r="D206" s="939"/>
      <c r="E206" s="939"/>
      <c r="F206" s="939"/>
      <c r="G206" s="940"/>
      <c r="H206" s="938"/>
      <c r="I206" s="939"/>
      <c r="J206" s="939"/>
      <c r="K206" s="939"/>
      <c r="L206" s="940"/>
    </row>
    <row r="207" spans="2:12" x14ac:dyDescent="0.25">
      <c r="B207" s="938"/>
      <c r="C207" s="939"/>
      <c r="D207" s="939"/>
      <c r="E207" s="939"/>
      <c r="F207" s="939"/>
      <c r="G207" s="940"/>
      <c r="H207" s="938"/>
      <c r="I207" s="939"/>
      <c r="J207" s="939"/>
      <c r="K207" s="939"/>
      <c r="L207" s="940"/>
    </row>
    <row r="208" spans="2:12" x14ac:dyDescent="0.25">
      <c r="B208" s="938"/>
      <c r="C208" s="939"/>
      <c r="D208" s="939"/>
      <c r="E208" s="939"/>
      <c r="F208" s="939"/>
      <c r="G208" s="940"/>
      <c r="H208" s="938"/>
      <c r="I208" s="939"/>
      <c r="J208" s="939"/>
      <c r="K208" s="939"/>
      <c r="L208" s="940"/>
    </row>
    <row r="209" spans="2:12" x14ac:dyDescent="0.25">
      <c r="B209" s="938"/>
      <c r="C209" s="939"/>
      <c r="D209" s="939"/>
      <c r="E209" s="939"/>
      <c r="F209" s="939"/>
      <c r="G209" s="940"/>
      <c r="H209" s="938"/>
      <c r="I209" s="939"/>
      <c r="J209" s="939"/>
      <c r="K209" s="939"/>
      <c r="L209" s="940"/>
    </row>
    <row r="210" spans="2:12" x14ac:dyDescent="0.25">
      <c r="B210" s="938"/>
      <c r="C210" s="939"/>
      <c r="D210" s="939"/>
      <c r="E210" s="939"/>
      <c r="F210" s="939"/>
      <c r="G210" s="940"/>
      <c r="H210" s="938"/>
      <c r="I210" s="939"/>
      <c r="J210" s="939"/>
      <c r="K210" s="939"/>
      <c r="L210" s="940"/>
    </row>
    <row r="211" spans="2:12" x14ac:dyDescent="0.25">
      <c r="B211" s="938"/>
      <c r="C211" s="939"/>
      <c r="D211" s="939"/>
      <c r="E211" s="939"/>
      <c r="F211" s="939"/>
      <c r="G211" s="940"/>
      <c r="H211" s="938"/>
      <c r="I211" s="939"/>
      <c r="J211" s="939"/>
      <c r="K211" s="939"/>
      <c r="L211" s="940"/>
    </row>
    <row r="212" spans="2:12" x14ac:dyDescent="0.25">
      <c r="B212" s="938"/>
      <c r="C212" s="939"/>
      <c r="D212" s="939"/>
      <c r="E212" s="939"/>
      <c r="F212" s="939"/>
      <c r="G212" s="940"/>
      <c r="H212" s="938"/>
      <c r="I212" s="939"/>
      <c r="J212" s="939"/>
      <c r="K212" s="939"/>
      <c r="L212" s="940"/>
    </row>
    <row r="213" spans="2:12" x14ac:dyDescent="0.25">
      <c r="B213" s="938"/>
      <c r="C213" s="939"/>
      <c r="D213" s="939"/>
      <c r="E213" s="939"/>
      <c r="F213" s="939"/>
      <c r="G213" s="940"/>
      <c r="H213" s="938"/>
      <c r="I213" s="939"/>
      <c r="J213" s="939"/>
      <c r="K213" s="939"/>
      <c r="L213" s="940"/>
    </row>
    <row r="214" spans="2:12" x14ac:dyDescent="0.25">
      <c r="B214" s="938"/>
      <c r="C214" s="939"/>
      <c r="D214" s="939"/>
      <c r="E214" s="939"/>
      <c r="F214" s="939"/>
      <c r="G214" s="940"/>
      <c r="H214" s="938"/>
      <c r="I214" s="939"/>
      <c r="J214" s="939"/>
      <c r="K214" s="939"/>
      <c r="L214" s="940"/>
    </row>
    <row r="215" spans="2:12" x14ac:dyDescent="0.25">
      <c r="B215" s="938"/>
      <c r="C215" s="939"/>
      <c r="D215" s="939"/>
      <c r="E215" s="939"/>
      <c r="F215" s="939"/>
      <c r="G215" s="940"/>
      <c r="H215" s="938"/>
      <c r="I215" s="939"/>
      <c r="J215" s="939"/>
      <c r="K215" s="939"/>
      <c r="L215" s="940"/>
    </row>
    <row r="216" spans="2:12" x14ac:dyDescent="0.25">
      <c r="B216" s="938"/>
      <c r="C216" s="939"/>
      <c r="D216" s="939"/>
      <c r="E216" s="939"/>
      <c r="F216" s="939"/>
      <c r="G216" s="940"/>
      <c r="H216" s="938"/>
      <c r="I216" s="939"/>
      <c r="J216" s="939"/>
      <c r="K216" s="939"/>
      <c r="L216" s="940"/>
    </row>
    <row r="217" spans="2:12" ht="15" customHeight="1" x14ac:dyDescent="0.25">
      <c r="B217" s="1071">
        <v>25</v>
      </c>
      <c r="C217" s="1072"/>
      <c r="D217" s="1072"/>
      <c r="E217" s="1072"/>
      <c r="F217" s="1072"/>
      <c r="G217" s="1073"/>
      <c r="H217" s="1071">
        <v>26</v>
      </c>
      <c r="I217" s="1072"/>
      <c r="J217" s="1072"/>
      <c r="K217" s="1072"/>
      <c r="L217" s="1073"/>
    </row>
    <row r="218" spans="2:12" ht="15.75" thickBot="1" x14ac:dyDescent="0.3">
      <c r="B218" s="1074"/>
      <c r="C218" s="1075"/>
      <c r="D218" s="1075"/>
      <c r="E218" s="1075"/>
      <c r="F218" s="1075"/>
      <c r="G218" s="1076"/>
      <c r="H218" s="1074"/>
      <c r="I218" s="1075"/>
      <c r="J218" s="1075"/>
      <c r="K218" s="1075"/>
      <c r="L218" s="1076"/>
    </row>
    <row r="219" spans="2:12" ht="108" customHeight="1" thickBot="1" x14ac:dyDescent="0.3">
      <c r="B219" s="1080" t="s">
        <v>1025</v>
      </c>
      <c r="C219" s="1081"/>
      <c r="D219" s="1081"/>
      <c r="E219" s="1081"/>
      <c r="F219" s="1081"/>
      <c r="G219" s="1081"/>
      <c r="H219" s="1081"/>
      <c r="I219" s="1081"/>
      <c r="J219" s="1081"/>
      <c r="K219" s="1081"/>
      <c r="L219" s="1082"/>
    </row>
    <row r="220" spans="2:12" ht="15" customHeight="1" x14ac:dyDescent="0.25">
      <c r="B220" s="953" t="s">
        <v>555</v>
      </c>
      <c r="C220" s="954"/>
      <c r="D220" s="954"/>
      <c r="E220" s="954"/>
      <c r="F220" s="954"/>
      <c r="G220" s="955"/>
      <c r="H220" s="953" t="s">
        <v>556</v>
      </c>
      <c r="I220" s="954"/>
      <c r="J220" s="954"/>
      <c r="K220" s="954"/>
      <c r="L220" s="955"/>
    </row>
    <row r="221" spans="2:12" x14ac:dyDescent="0.25">
      <c r="B221" s="938"/>
      <c r="C221" s="939"/>
      <c r="D221" s="939"/>
      <c r="E221" s="939"/>
      <c r="F221" s="939"/>
      <c r="G221" s="940"/>
      <c r="H221" s="938"/>
      <c r="I221" s="939"/>
      <c r="J221" s="939"/>
      <c r="K221" s="939"/>
      <c r="L221" s="940"/>
    </row>
    <row r="222" spans="2:12" x14ac:dyDescent="0.25">
      <c r="B222" s="938"/>
      <c r="C222" s="939"/>
      <c r="D222" s="939"/>
      <c r="E222" s="939"/>
      <c r="F222" s="939"/>
      <c r="G222" s="940"/>
      <c r="H222" s="938"/>
      <c r="I222" s="939"/>
      <c r="J222" s="939"/>
      <c r="K222" s="939"/>
      <c r="L222" s="940"/>
    </row>
    <row r="223" spans="2:12" x14ac:dyDescent="0.25">
      <c r="B223" s="938"/>
      <c r="C223" s="939"/>
      <c r="D223" s="939"/>
      <c r="E223" s="939"/>
      <c r="F223" s="939"/>
      <c r="G223" s="940"/>
      <c r="H223" s="938"/>
      <c r="I223" s="939"/>
      <c r="J223" s="939"/>
      <c r="K223" s="939"/>
      <c r="L223" s="940"/>
    </row>
    <row r="224" spans="2:12" x14ac:dyDescent="0.25">
      <c r="B224" s="938"/>
      <c r="C224" s="939"/>
      <c r="D224" s="939"/>
      <c r="E224" s="939"/>
      <c r="F224" s="939"/>
      <c r="G224" s="940"/>
      <c r="H224" s="938"/>
      <c r="I224" s="939"/>
      <c r="J224" s="939"/>
      <c r="K224" s="939"/>
      <c r="L224" s="940"/>
    </row>
    <row r="225" spans="2:12" x14ac:dyDescent="0.25">
      <c r="B225" s="938"/>
      <c r="C225" s="939"/>
      <c r="D225" s="939"/>
      <c r="E225" s="939"/>
      <c r="F225" s="939"/>
      <c r="G225" s="940"/>
      <c r="H225" s="938"/>
      <c r="I225" s="939"/>
      <c r="J225" s="939"/>
      <c r="K225" s="939"/>
      <c r="L225" s="940"/>
    </row>
    <row r="226" spans="2:12" x14ac:dyDescent="0.25">
      <c r="B226" s="938"/>
      <c r="C226" s="939"/>
      <c r="D226" s="939"/>
      <c r="E226" s="939"/>
      <c r="F226" s="939"/>
      <c r="G226" s="940"/>
      <c r="H226" s="938"/>
      <c r="I226" s="939"/>
      <c r="J226" s="939"/>
      <c r="K226" s="939"/>
      <c r="L226" s="940"/>
    </row>
    <row r="227" spans="2:12" x14ac:dyDescent="0.25">
      <c r="B227" s="938"/>
      <c r="C227" s="939"/>
      <c r="D227" s="939"/>
      <c r="E227" s="939"/>
      <c r="F227" s="939"/>
      <c r="G227" s="940"/>
      <c r="H227" s="938"/>
      <c r="I227" s="939"/>
      <c r="J227" s="939"/>
      <c r="K227" s="939"/>
      <c r="L227" s="940"/>
    </row>
    <row r="228" spans="2:12" x14ac:dyDescent="0.25">
      <c r="B228" s="938"/>
      <c r="C228" s="939"/>
      <c r="D228" s="939"/>
      <c r="E228" s="939"/>
      <c r="F228" s="939"/>
      <c r="G228" s="940"/>
      <c r="H228" s="938"/>
      <c r="I228" s="939"/>
      <c r="J228" s="939"/>
      <c r="K228" s="939"/>
      <c r="L228" s="940"/>
    </row>
    <row r="229" spans="2:12" x14ac:dyDescent="0.25">
      <c r="B229" s="938"/>
      <c r="C229" s="939"/>
      <c r="D229" s="939"/>
      <c r="E229" s="939"/>
      <c r="F229" s="939"/>
      <c r="G229" s="940"/>
      <c r="H229" s="938"/>
      <c r="I229" s="939"/>
      <c r="J229" s="939"/>
      <c r="K229" s="939"/>
      <c r="L229" s="940"/>
    </row>
    <row r="230" spans="2:12" x14ac:dyDescent="0.25">
      <c r="B230" s="938"/>
      <c r="C230" s="939"/>
      <c r="D230" s="939"/>
      <c r="E230" s="939"/>
      <c r="F230" s="939"/>
      <c r="G230" s="940"/>
      <c r="H230" s="938"/>
      <c r="I230" s="939"/>
      <c r="J230" s="939"/>
      <c r="K230" s="939"/>
      <c r="L230" s="940"/>
    </row>
    <row r="231" spans="2:12" x14ac:dyDescent="0.25">
      <c r="B231" s="938"/>
      <c r="C231" s="939"/>
      <c r="D231" s="939"/>
      <c r="E231" s="939"/>
      <c r="F231" s="939"/>
      <c r="G231" s="940"/>
      <c r="H231" s="938"/>
      <c r="I231" s="939"/>
      <c r="J231" s="939"/>
      <c r="K231" s="939"/>
      <c r="L231" s="940"/>
    </row>
    <row r="232" spans="2:12" x14ac:dyDescent="0.25">
      <c r="B232" s="938"/>
      <c r="C232" s="939"/>
      <c r="D232" s="939"/>
      <c r="E232" s="939"/>
      <c r="F232" s="939"/>
      <c r="G232" s="940"/>
      <c r="H232" s="938"/>
      <c r="I232" s="939"/>
      <c r="J232" s="939"/>
      <c r="K232" s="939"/>
      <c r="L232" s="940"/>
    </row>
    <row r="233" spans="2:12" x14ac:dyDescent="0.25">
      <c r="B233" s="938"/>
      <c r="C233" s="939"/>
      <c r="D233" s="939"/>
      <c r="E233" s="939"/>
      <c r="F233" s="939"/>
      <c r="G233" s="940"/>
      <c r="H233" s="938"/>
      <c r="I233" s="939"/>
      <c r="J233" s="939"/>
      <c r="K233" s="939"/>
      <c r="L233" s="940"/>
    </row>
    <row r="234" spans="2:12" ht="15" customHeight="1" x14ac:dyDescent="0.25">
      <c r="B234" s="1071">
        <v>27</v>
      </c>
      <c r="C234" s="1072"/>
      <c r="D234" s="1072"/>
      <c r="E234" s="1072"/>
      <c r="F234" s="1072"/>
      <c r="G234" s="1073"/>
      <c r="H234" s="1071">
        <v>28</v>
      </c>
      <c r="I234" s="1072"/>
      <c r="J234" s="1072"/>
      <c r="K234" s="1072"/>
      <c r="L234" s="1073"/>
    </row>
    <row r="235" spans="2:12" ht="15.75" thickBot="1" x14ac:dyDescent="0.3">
      <c r="B235" s="1074"/>
      <c r="C235" s="1075"/>
      <c r="D235" s="1075"/>
      <c r="E235" s="1075"/>
      <c r="F235" s="1075"/>
      <c r="G235" s="1076"/>
      <c r="H235" s="1074"/>
      <c r="I235" s="1075"/>
      <c r="J235" s="1075"/>
      <c r="K235" s="1075"/>
      <c r="L235" s="1076"/>
    </row>
    <row r="236" spans="2:12" x14ac:dyDescent="0.25">
      <c r="B236" s="953" t="s">
        <v>555</v>
      </c>
      <c r="C236" s="954"/>
      <c r="D236" s="954"/>
      <c r="E236" s="954"/>
      <c r="F236" s="954"/>
      <c r="G236" s="955"/>
      <c r="H236" s="953" t="s">
        <v>556</v>
      </c>
      <c r="I236" s="954"/>
      <c r="J236" s="954"/>
      <c r="K236" s="954"/>
      <c r="L236" s="955"/>
    </row>
    <row r="237" spans="2:12" x14ac:dyDescent="0.25">
      <c r="B237" s="938"/>
      <c r="C237" s="939"/>
      <c r="D237" s="939"/>
      <c r="E237" s="939"/>
      <c r="F237" s="939"/>
      <c r="G237" s="940"/>
      <c r="H237" s="938"/>
      <c r="I237" s="939"/>
      <c r="J237" s="939"/>
      <c r="K237" s="939"/>
      <c r="L237" s="940"/>
    </row>
    <row r="238" spans="2:12" x14ac:dyDescent="0.25">
      <c r="B238" s="938"/>
      <c r="C238" s="939"/>
      <c r="D238" s="939"/>
      <c r="E238" s="939"/>
      <c r="F238" s="939"/>
      <c r="G238" s="940"/>
      <c r="H238" s="938"/>
      <c r="I238" s="939"/>
      <c r="J238" s="939"/>
      <c r="K238" s="939"/>
      <c r="L238" s="940"/>
    </row>
    <row r="239" spans="2:12" x14ac:dyDescent="0.25">
      <c r="B239" s="938"/>
      <c r="C239" s="939"/>
      <c r="D239" s="939"/>
      <c r="E239" s="939"/>
      <c r="F239" s="939"/>
      <c r="G239" s="940"/>
      <c r="H239" s="938"/>
      <c r="I239" s="939"/>
      <c r="J239" s="939"/>
      <c r="K239" s="939"/>
      <c r="L239" s="940"/>
    </row>
    <row r="240" spans="2:12" x14ac:dyDescent="0.25">
      <c r="B240" s="938"/>
      <c r="C240" s="939"/>
      <c r="D240" s="939"/>
      <c r="E240" s="939"/>
      <c r="F240" s="939"/>
      <c r="G240" s="940"/>
      <c r="H240" s="938"/>
      <c r="I240" s="939"/>
      <c r="J240" s="939"/>
      <c r="K240" s="939"/>
      <c r="L240" s="940"/>
    </row>
    <row r="241" spans="2:12" x14ac:dyDescent="0.25">
      <c r="B241" s="938"/>
      <c r="C241" s="939"/>
      <c r="D241" s="939"/>
      <c r="E241" s="939"/>
      <c r="F241" s="939"/>
      <c r="G241" s="940"/>
      <c r="H241" s="938"/>
      <c r="I241" s="939"/>
      <c r="J241" s="939"/>
      <c r="K241" s="939"/>
      <c r="L241" s="940"/>
    </row>
    <row r="242" spans="2:12" x14ac:dyDescent="0.25">
      <c r="B242" s="938"/>
      <c r="C242" s="939"/>
      <c r="D242" s="939"/>
      <c r="E242" s="939"/>
      <c r="F242" s="939"/>
      <c r="G242" s="940"/>
      <c r="H242" s="938"/>
      <c r="I242" s="939"/>
      <c r="J242" s="939"/>
      <c r="K242" s="939"/>
      <c r="L242" s="940"/>
    </row>
    <row r="243" spans="2:12" x14ac:dyDescent="0.25">
      <c r="B243" s="938"/>
      <c r="C243" s="939"/>
      <c r="D243" s="939"/>
      <c r="E243" s="939"/>
      <c r="F243" s="939"/>
      <c r="G243" s="940"/>
      <c r="H243" s="938"/>
      <c r="I243" s="939"/>
      <c r="J243" s="939"/>
      <c r="K243" s="939"/>
      <c r="L243" s="940"/>
    </row>
    <row r="244" spans="2:12" x14ac:dyDescent="0.25">
      <c r="B244" s="938"/>
      <c r="C244" s="939"/>
      <c r="D244" s="939"/>
      <c r="E244" s="939"/>
      <c r="F244" s="939"/>
      <c r="G244" s="940"/>
      <c r="H244" s="938"/>
      <c r="I244" s="939"/>
      <c r="J244" s="939"/>
      <c r="K244" s="939"/>
      <c r="L244" s="940"/>
    </row>
    <row r="245" spans="2:12" x14ac:dyDescent="0.25">
      <c r="B245" s="938"/>
      <c r="C245" s="939"/>
      <c r="D245" s="939"/>
      <c r="E245" s="939"/>
      <c r="F245" s="939"/>
      <c r="G245" s="940"/>
      <c r="H245" s="938"/>
      <c r="I245" s="939"/>
      <c r="J245" s="939"/>
      <c r="K245" s="939"/>
      <c r="L245" s="940"/>
    </row>
    <row r="246" spans="2:12" x14ac:dyDescent="0.25">
      <c r="B246" s="938"/>
      <c r="C246" s="939"/>
      <c r="D246" s="939"/>
      <c r="E246" s="939"/>
      <c r="F246" s="939"/>
      <c r="G246" s="940"/>
      <c r="H246" s="938"/>
      <c r="I246" s="939"/>
      <c r="J246" s="939"/>
      <c r="K246" s="939"/>
      <c r="L246" s="940"/>
    </row>
    <row r="247" spans="2:12" x14ac:dyDescent="0.25">
      <c r="B247" s="938"/>
      <c r="C247" s="939"/>
      <c r="D247" s="939"/>
      <c r="E247" s="939"/>
      <c r="F247" s="939"/>
      <c r="G247" s="940"/>
      <c r="H247" s="938"/>
      <c r="I247" s="939"/>
      <c r="J247" s="939"/>
      <c r="K247" s="939"/>
      <c r="L247" s="940"/>
    </row>
    <row r="248" spans="2:12" x14ac:dyDescent="0.25">
      <c r="B248" s="938"/>
      <c r="C248" s="939"/>
      <c r="D248" s="939"/>
      <c r="E248" s="939"/>
      <c r="F248" s="939"/>
      <c r="G248" s="940"/>
      <c r="H248" s="938"/>
      <c r="I248" s="939"/>
      <c r="J248" s="939"/>
      <c r="K248" s="939"/>
      <c r="L248" s="940"/>
    </row>
    <row r="249" spans="2:12" x14ac:dyDescent="0.25">
      <c r="B249" s="938"/>
      <c r="C249" s="939"/>
      <c r="D249" s="939"/>
      <c r="E249" s="939"/>
      <c r="F249" s="939"/>
      <c r="G249" s="940"/>
      <c r="H249" s="938"/>
      <c r="I249" s="939"/>
      <c r="J249" s="939"/>
      <c r="K249" s="939"/>
      <c r="L249" s="940"/>
    </row>
    <row r="250" spans="2:12" ht="15" customHeight="1" x14ac:dyDescent="0.25">
      <c r="B250" s="1071">
        <v>29</v>
      </c>
      <c r="C250" s="1072"/>
      <c r="D250" s="1072"/>
      <c r="E250" s="1072"/>
      <c r="F250" s="1072"/>
      <c r="G250" s="1073"/>
      <c r="H250" s="1071">
        <v>30</v>
      </c>
      <c r="I250" s="1072"/>
      <c r="J250" s="1072"/>
      <c r="K250" s="1072"/>
      <c r="L250" s="1073"/>
    </row>
    <row r="251" spans="2:12" ht="15.75" thickBot="1" x14ac:dyDescent="0.3">
      <c r="B251" s="1074"/>
      <c r="C251" s="1075"/>
      <c r="D251" s="1075"/>
      <c r="E251" s="1075"/>
      <c r="F251" s="1075"/>
      <c r="G251" s="1076"/>
      <c r="H251" s="1074"/>
      <c r="I251" s="1075"/>
      <c r="J251" s="1075"/>
      <c r="K251" s="1075"/>
      <c r="L251" s="1076"/>
    </row>
    <row r="252" spans="2:12" ht="95.25" customHeight="1" thickBot="1" x14ac:dyDescent="0.3">
      <c r="B252" s="1083" t="s">
        <v>1026</v>
      </c>
      <c r="C252" s="1081"/>
      <c r="D252" s="1081"/>
      <c r="E252" s="1081"/>
      <c r="F252" s="1081"/>
      <c r="G252" s="1081"/>
      <c r="H252" s="1081"/>
      <c r="I252" s="1081"/>
      <c r="J252" s="1081"/>
      <c r="K252" s="1081"/>
      <c r="L252" s="1082"/>
    </row>
  </sheetData>
  <mergeCells count="76">
    <mergeCell ref="B252:L252"/>
    <mergeCell ref="B234:G235"/>
    <mergeCell ref="H234:L235"/>
    <mergeCell ref="B236:G249"/>
    <mergeCell ref="H236:L249"/>
    <mergeCell ref="B250:G251"/>
    <mergeCell ref="H250:L251"/>
    <mergeCell ref="B220:G233"/>
    <mergeCell ref="H220:L233"/>
    <mergeCell ref="B185:G186"/>
    <mergeCell ref="H185:L186"/>
    <mergeCell ref="B187:G200"/>
    <mergeCell ref="H187:L200"/>
    <mergeCell ref="B201:G202"/>
    <mergeCell ref="H201:L202"/>
    <mergeCell ref="B203:G216"/>
    <mergeCell ref="H203:L216"/>
    <mergeCell ref="B217:G218"/>
    <mergeCell ref="H217:L218"/>
    <mergeCell ref="B219:L219"/>
    <mergeCell ref="B171:G184"/>
    <mergeCell ref="H171:L184"/>
    <mergeCell ref="B136:G137"/>
    <mergeCell ref="H136:L137"/>
    <mergeCell ref="B138:G151"/>
    <mergeCell ref="H138:L151"/>
    <mergeCell ref="B152:G153"/>
    <mergeCell ref="H152:L153"/>
    <mergeCell ref="B154:L154"/>
    <mergeCell ref="B155:G168"/>
    <mergeCell ref="H155:L168"/>
    <mergeCell ref="B169:G170"/>
    <mergeCell ref="H169:L170"/>
    <mergeCell ref="B122:G135"/>
    <mergeCell ref="H122:L135"/>
    <mergeCell ref="B86:G87"/>
    <mergeCell ref="H86:L87"/>
    <mergeCell ref="B88:L88"/>
    <mergeCell ref="B89:G102"/>
    <mergeCell ref="H89:L102"/>
    <mergeCell ref="B103:G104"/>
    <mergeCell ref="H103:L104"/>
    <mergeCell ref="B105:G118"/>
    <mergeCell ref="H105:L118"/>
    <mergeCell ref="B119:G120"/>
    <mergeCell ref="H119:L120"/>
    <mergeCell ref="B121:L121"/>
    <mergeCell ref="B56:G69"/>
    <mergeCell ref="H56:L69"/>
    <mergeCell ref="B70:G71"/>
    <mergeCell ref="H70:L71"/>
    <mergeCell ref="B72:G85"/>
    <mergeCell ref="H72:L85"/>
    <mergeCell ref="B54:G55"/>
    <mergeCell ref="H54:L55"/>
    <mergeCell ref="B6:L6"/>
    <mergeCell ref="B7:G20"/>
    <mergeCell ref="H7:L20"/>
    <mergeCell ref="B21:G22"/>
    <mergeCell ref="H21:L22"/>
    <mergeCell ref="B23:G36"/>
    <mergeCell ref="H23:L36"/>
    <mergeCell ref="B37:G38"/>
    <mergeCell ref="H37:L38"/>
    <mergeCell ref="B39:L39"/>
    <mergeCell ref="B40:G53"/>
    <mergeCell ref="H40:L53"/>
    <mergeCell ref="B1:L2"/>
    <mergeCell ref="B3:E3"/>
    <mergeCell ref="G3:I3"/>
    <mergeCell ref="J3:L3"/>
    <mergeCell ref="B4:G5"/>
    <mergeCell ref="H4:I4"/>
    <mergeCell ref="K4:L4"/>
    <mergeCell ref="H5:I5"/>
    <mergeCell ref="K5:L5"/>
  </mergeCells>
  <pageMargins left="0.62992125984251968" right="0.23622047244094491" top="0.74803149606299213" bottom="0.74803149606299213" header="0.31496062992125984" footer="0.31496062992125984"/>
  <pageSetup scale="12"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11</vt:i4>
      </vt:variant>
      <vt:variant>
        <vt:lpstr>Rangos con nombre</vt:lpstr>
      </vt:variant>
      <vt:variant>
        <vt:i4>14</vt:i4>
      </vt:variant>
    </vt:vector>
  </HeadingPairs>
  <TitlesOfParts>
    <vt:vector size="25"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Reg fotográfico ambiental UF2,1</vt:lpstr>
      <vt:lpstr>Financiero!Área_de_impresión</vt:lpstr>
      <vt:lpstr>Predial!Área_de_impresión</vt:lpstr>
      <vt:lpstr>'Reg fotográfico ambiental UF1y3'!Área_de_impresión</vt:lpstr>
      <vt:lpstr>'Reg fotográfico ambiental UF2,1'!Área_de_impresión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 fotográfico ambiental UF1y3'!Títulos_a_imprimir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USUARIO</cp:lastModifiedBy>
  <cp:lastPrinted>2020-05-27T22:30:51Z</cp:lastPrinted>
  <dcterms:created xsi:type="dcterms:W3CDTF">2017-11-30T15:30:35Z</dcterms:created>
  <dcterms:modified xsi:type="dcterms:W3CDTF">2020-07-24T22:56:23Z</dcterms:modified>
</cp:coreProperties>
</file>